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bukovac\Desktop\Plan 2024-2026\"/>
    </mc:Choice>
  </mc:AlternateContent>
  <xr:revisionPtr revIDLastSave="0" documentId="13_ncr:1_{868B3189-728E-4BD6-96EF-6A3F462B6090}" xr6:coauthVersionLast="47" xr6:coauthVersionMax="47" xr10:uidLastSave="{00000000-0000-0000-0000-000000000000}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-120" yWindow="-120" windowWidth="29040" windowHeight="15720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AKT!$A$3:$J$324</definedName>
    <definedName name="_xlnm._FilterDatabase" localSheetId="13" hidden="1">'KORISNICI DP'!$A$2:$H$614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DP'!$A$1:$H$615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A3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3" i="4"/>
  <c r="B3" i="17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3" i="17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E26" i="35" s="1"/>
  <c r="D27" i="35"/>
  <c r="E19" i="35"/>
  <c r="D19" i="35"/>
  <c r="E11" i="35"/>
  <c r="E10" i="35" s="1"/>
  <c r="D11" i="35"/>
  <c r="D10" i="35" s="1"/>
  <c r="D26" i="35" l="1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G7" i="38" l="1"/>
  <c r="G13" i="36" s="1"/>
  <c r="I22" i="34" s="1"/>
  <c r="F7" i="38"/>
  <c r="F13" i="36" s="1"/>
  <c r="I14" i="34" s="1"/>
  <c r="E7" i="38"/>
  <c r="G19" i="35"/>
  <c r="F19" i="35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70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F16" i="12"/>
  <c r="E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F15" i="37" l="1"/>
  <c r="E26" i="12" s="1"/>
  <c r="E27" i="12" s="1"/>
  <c r="E30" i="12" s="1"/>
  <c r="H15" i="37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<sst xmlns="http://schemas.openxmlformats.org/spreadsheetml/2006/main" count="13638" uniqueCount="4837">
  <si>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</si>
  <si>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</si>
  <si>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</si>
  <si>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</si>
  <si>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</si>
  <si>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</si>
  <si>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</si>
  <si>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</si>
  <si>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</si>
  <si>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</si>
  <si>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</si>
  <si>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</si>
  <si>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</si>
  <si>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</si>
  <si>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</si>
  <si>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</si>
  <si>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</si>
  <si>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</si>
  <si>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</si>
  <si>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</si>
  <si>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</si>
  <si>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</si>
  <si>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</si>
  <si>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</si>
  <si>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</si>
  <si>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</si>
  <si>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</si>
  <si>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</si>
  <si>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</si>
  <si>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</si>
  <si>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</si>
  <si>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</si>
  <si>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</si>
  <si>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</si>
  <si>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</si>
  <si>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</si>
  <si>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</si>
  <si>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</si>
  <si>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</si>
  <si>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</si>
  <si>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</si>
  <si>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</si>
  <si>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</si>
  <si>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</si>
  <si>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</si>
  <si>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</si>
  <si>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</si>
  <si>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</si>
  <si>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</si>
  <si>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</si>
  <si>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</si>
  <si>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</si>
  <si>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</si>
  <si>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</si>
  <si>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</si>
  <si>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</si>
  <si>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</si>
  <si>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</si>
  <si>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</si>
  <si>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</si>
  <si>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</si>
  <si>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</si>
  <si>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</si>
  <si>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</si>
  <si>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</si>
  <si>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</si>
  <si>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</si>
  <si>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</si>
  <si>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</si>
  <si>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</si>
  <si>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</si>
  <si>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</si>
  <si>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</si>
  <si>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</si>
  <si>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</si>
  <si>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</si>
  <si>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</si>
  <si>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</si>
  <si>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</si>
  <si>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</si>
  <si>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</si>
  <si>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</si>
  <si>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</si>
  <si>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</si>
  <si>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</si>
  <si>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</si>
  <si>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</si>
  <si>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</si>
  <si>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</si>
  <si>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</si>
  <si>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</si>
  <si>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</si>
  <si>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</si>
  <si>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</si>
  <si>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</si>
  <si>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</si>
  <si>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</si>
  <si>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</si>
  <si>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</si>
  <si>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</si>
  <si>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</si>
  <si>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</si>
  <si>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</si>
  <si>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</si>
  <si>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</si>
  <si>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</si>
  <si>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</si>
  <si>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</si>
  <si>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</si>
  <si>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</si>
  <si>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</si>
  <si>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</si>
  <si>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</si>
  <si>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</si>
  <si>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</si>
  <si>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</si>
  <si>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</si>
  <si>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</si>
  <si>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</si>
  <si>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</si>
  <si>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</si>
  <si>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</si>
  <si>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</si>
  <si>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</si>
  <si>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</si>
  <si>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</si>
  <si>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</si>
  <si>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</si>
  <si>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</si>
  <si>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</si>
  <si>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</si>
  <si>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</si>
  <si>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</si>
  <si>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</si>
  <si>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</si>
  <si>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</si>
  <si>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</si>
  <si>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</si>
  <si>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</si>
  <si>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</si>
  <si>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</si>
  <si>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</si>
  <si>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</si>
  <si>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</si>
  <si>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</si>
  <si>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</si>
  <si>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</si>
  <si>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</si>
  <si>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</si>
  <si>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</si>
  <si>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</si>
  <si>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</si>
  <si>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</si>
  <si>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</si>
  <si>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</si>
  <si>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</si>
  <si>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</si>
  <si>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</si>
  <si>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</si>
  <si>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</si>
  <si>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</si>
  <si>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</si>
  <si>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</si>
  <si>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</si>
  <si>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</si>
  <si>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</si>
  <si>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</si>
  <si>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</si>
  <si>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</si>
  <si>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</si>
  <si>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</si>
  <si>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</si>
  <si>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</si>
  <si>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</si>
  <si>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</si>
  <si>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</si>
  <si>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</si>
  <si>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</si>
  <si>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</si>
  <si>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</si>
  <si>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</si>
  <si>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</si>
  <si>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</si>
  <si>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</si>
  <si>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</si>
  <si>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</si>
  <si>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</si>
  <si>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</si>
  <si>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</si>
  <si>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</si>
  <si>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</si>
  <si>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</si>
  <si>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</si>
  <si>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</si>
  <si>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</si>
  <si>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</si>
  <si>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</si>
  <si>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</si>
  <si>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</si>
  <si>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</si>
  <si>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</si>
  <si>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</si>
  <si>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</si>
  <si>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</si>
  <si>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</si>
  <si>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</si>
  <si>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</si>
  <si>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</si>
  <si>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</si>
  <si>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</si>
  <si>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</si>
  <si>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</si>
  <si>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</si>
  <si>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</si>
  <si>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</si>
  <si>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</si>
  <si>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</si>
  <si>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</si>
  <si>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</si>
  <si>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</si>
  <si>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</si>
  <si>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</si>
  <si>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</si>
  <si>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</si>
  <si>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</si>
  <si>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</si>
  <si>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</si>
  <si>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</si>
  <si>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</si>
  <si>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</si>
  <si>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</si>
  <si>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</si>
  <si>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</si>
  <si>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</si>
  <si>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</si>
  <si>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</si>
  <si>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</si>
  <si>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</si>
  <si>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</si>
  <si>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</si>
  <si>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</si>
  <si>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</si>
  <si>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</si>
  <si>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</si>
  <si>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</si>
  <si>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</si>
  <si>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</si>
  <si>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</si>
  <si>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</si>
  <si>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</si>
  <si>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</si>
  <si>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</si>
  <si>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</si>
  <si>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</si>
  <si>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</si>
  <si>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</si>
  <si>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</si>
  <si>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</si>
  <si>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</si>
  <si>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</si>
  <si>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</si>
  <si>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</si>
  <si>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</si>
  <si>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</si>
  <si>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</si>
  <si>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</si>
  <si>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</si>
  <si>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</si>
  <si>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</si>
  <si>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</si>
  <si>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</si>
  <si>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</si>
  <si>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</si>
  <si>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</si>
  <si>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</si>
  <si>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</si>
  <si>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</si>
  <si>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</si>
  <si>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</si>
  <si>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</si>
  <si>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</si>
  <si>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</si>
  <si>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</si>
  <si>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</si>
  <si>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</si>
  <si>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</si>
  <si>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</si>
  <si>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</si>
  <si>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</si>
  <si>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</si>
  <si>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</si>
  <si>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</si>
  <si>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</si>
  <si>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</si>
  <si>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</si>
  <si>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</si>
  <si>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</si>
  <si>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</si>
  <si>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</si>
  <si>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</si>
  <si>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</si>
  <si>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</si>
  <si>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</si>
  <si>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</si>
  <si>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</si>
  <si>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</si>
  <si>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</si>
  <si>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</si>
  <si>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</si>
  <si>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</si>
  <si>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</si>
  <si>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</si>
  <si>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</si>
  <si>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</si>
  <si>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</si>
  <si>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</si>
  <si>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</si>
  <si>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</si>
  <si>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</si>
  <si>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</si>
  <si>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</si>
  <si>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</si>
  <si>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</si>
  <si>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</si>
  <si>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</si>
  <si>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</si>
  <si>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</si>
  <si>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</si>
  <si>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</si>
  <si>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</si>
  <si>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</si>
  <si>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</si>
  <si>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</si>
  <si>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</si>
  <si>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</si>
  <si>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</si>
  <si>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</si>
  <si>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</si>
  <si>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</si>
  <si>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</si>
  <si>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</si>
  <si>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</si>
  <si>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</si>
  <si>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</si>
  <si>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</si>
  <si>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</si>
  <si>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</si>
  <si>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</si>
  <si>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</si>
  <si>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</si>
  <si>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</si>
  <si>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</si>
  <si>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</si>
  <si>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</si>
  <si>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</si>
  <si>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</si>
  <si>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</si>
  <si>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</si>
  <si>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</si>
  <si>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</si>
  <si>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</si>
  <si>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</si>
  <si>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</si>
  <si>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</si>
  <si>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</si>
  <si>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</si>
  <si>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</si>
  <si>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</si>
  <si>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</si>
  <si>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</si>
  <si>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</si>
  <si>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</si>
  <si>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</si>
  <si>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</si>
  <si>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</si>
  <si>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</si>
  <si>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</si>
  <si>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</si>
  <si>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</si>
  <si>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</si>
  <si>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</si>
  <si>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</si>
  <si>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</si>
  <si>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</si>
  <si>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</si>
  <si>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</si>
  <si>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</si>
  <si>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</si>
  <si>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</si>
  <si>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</si>
  <si>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</si>
  <si>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</si>
  <si>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</si>
  <si>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</si>
  <si>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</si>
  <si>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</si>
  <si>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</si>
  <si>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</si>
  <si>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</si>
  <si>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</si>
  <si>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</si>
  <si>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</si>
  <si>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</si>
  <si>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</si>
  <si>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</si>
  <si>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</si>
  <si>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</si>
  <si>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</si>
  <si>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</si>
  <si>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</si>
  <si>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</si>
  <si>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</si>
  <si>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</si>
  <si>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</si>
  <si>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</si>
  <si>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</si>
  <si>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</si>
  <si>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</si>
  <si>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</si>
  <si>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</si>
  <si>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</si>
  <si>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</si>
  <si>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</si>
  <si>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</si>
  <si>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</si>
  <si>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</si>
  <si>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</si>
  <si>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</si>
  <si>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</si>
  <si>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</si>
  <si>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</si>
  <si>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</si>
  <si>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</si>
  <si>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</si>
  <si>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</si>
  <si>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</si>
  <si>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</si>
  <si>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</si>
  <si>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</si>
  <si>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</si>
  <si>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</si>
  <si>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</si>
  <si>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</si>
  <si>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</si>
  <si>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</si>
  <si>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</si>
  <si>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</si>
  <si>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</si>
  <si>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</si>
  <si>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</si>
  <si>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</si>
  <si>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</si>
  <si>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</si>
  <si>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</si>
  <si>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</si>
  <si>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</si>
  <si>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</si>
  <si>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</si>
  <si>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</si>
  <si>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</si>
  <si>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</si>
  <si>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</si>
  <si>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</si>
  <si>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</si>
  <si>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</si>
  <si>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</si>
  <si>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</si>
  <si>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</si>
  <si>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</si>
  <si>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</si>
  <si>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</si>
  <si>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</si>
  <si>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</si>
  <si>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</si>
  <si>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</si>
  <si>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</si>
  <si>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</si>
  <si>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</si>
  <si>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</si>
  <si>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</si>
  <si>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</si>
  <si>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</si>
  <si>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</si>
  <si>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</si>
  <si>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</si>
  <si>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</si>
  <si>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</si>
  <si>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</si>
  <si>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</si>
  <si>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</si>
  <si>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</si>
  <si>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</si>
  <si>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</si>
  <si>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</si>
  <si>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</si>
  <si>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</si>
  <si>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</si>
  <si>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</si>
  <si>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</si>
  <si>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</si>
  <si>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</si>
  <si>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</si>
  <si>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</si>
  <si>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</si>
  <si>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</si>
  <si>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</si>
  <si>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</si>
  <si>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</si>
  <si>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</si>
  <si>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</si>
  <si>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</si>
  <si>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</si>
  <si>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</si>
  <si>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</si>
  <si>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</si>
  <si>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</si>
  <si>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</si>
  <si>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</si>
  <si>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</si>
  <si>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</si>
  <si>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</si>
  <si>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</si>
  <si>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</si>
  <si>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</si>
  <si>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</si>
  <si>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</si>
  <si>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</si>
  <si>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</si>
  <si>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</si>
  <si>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</si>
  <si>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</si>
  <si>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</si>
  <si>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</si>
  <si>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</si>
  <si>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</si>
  <si>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</si>
  <si>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</si>
  <si>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</si>
  <si>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</si>
  <si>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</si>
  <si>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</si>
  <si>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</si>
  <si>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</si>
  <si>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</si>
  <si>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</si>
  <si>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</si>
  <si>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</si>
  <si>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</si>
  <si>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</si>
  <si>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</si>
  <si>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</si>
  <si>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</si>
  <si>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</si>
  <si>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</si>
  <si>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</si>
  <si>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</si>
  <si>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</si>
  <si>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</si>
  <si>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</si>
  <si>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</si>
  <si>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</si>
  <si>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</si>
  <si>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</si>
  <si>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</si>
  <si>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</si>
  <si>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</si>
  <si>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</si>
  <si>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</si>
  <si>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</si>
  <si>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</si>
  <si>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</si>
  <si>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</si>
  <si>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</si>
  <si>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</si>
  <si>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</si>
  <si>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</si>
  <si>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</si>
  <si>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</si>
  <si>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</si>
  <si>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</si>
  <si>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</si>
  <si>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</si>
  <si>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</si>
  <si>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</si>
  <si>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</si>
  <si>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</si>
  <si>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</si>
  <si>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</si>
  <si>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</si>
  <si>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</si>
  <si>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</si>
  <si>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</si>
  <si>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</si>
  <si>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</si>
  <si>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</si>
  <si>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</si>
  <si>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</si>
  <si>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</si>
  <si>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</si>
  <si>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</si>
  <si>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</si>
  <si>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</si>
  <si>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</si>
  <si>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</si>
  <si>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</si>
  <si>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</si>
  <si>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</si>
  <si>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</si>
  <si>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</si>
  <si>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</si>
  <si>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</si>
  <si>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</si>
  <si>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</si>
  <si>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</si>
  <si>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</si>
  <si>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</si>
  <si>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</si>
  <si>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</si>
  <si>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</si>
  <si>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</si>
  <si>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</si>
  <si>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</si>
  <si>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</si>
  <si>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</si>
  <si>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</si>
  <si>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</si>
  <si>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</si>
  <si>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</si>
  <si>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</si>
  <si>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</si>
  <si>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</si>
  <si>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</si>
  <si>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</si>
  <si>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</si>
  <si>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</si>
  <si>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</si>
  <si>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</si>
  <si>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</si>
  <si>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</si>
  <si>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</si>
  <si>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</si>
  <si>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</si>
  <si>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</si>
  <si>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</si>
  <si>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</si>
  <si>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</si>
  <si>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</si>
  <si>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</si>
  <si>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</si>
  <si>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</si>
  <si>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</si>
  <si>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</si>
  <si>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</si>
  <si>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</si>
  <si>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</si>
  <si>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</si>
  <si>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</si>
  <si>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</si>
  <si>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</si>
  <si>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</si>
  <si>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</si>
  <si>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</si>
  <si>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</si>
  <si>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</si>
  <si>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</si>
  <si>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</si>
  <si>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</si>
  <si>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</si>
  <si>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</si>
  <si>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</si>
  <si>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</si>
  <si>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</si>
  <si>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</si>
  <si>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</si>
  <si>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</si>
  <si>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</si>
  <si>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</si>
  <si>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</si>
  <si>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</si>
  <si>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</si>
  <si>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</si>
  <si>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</si>
  <si>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</si>
  <si>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</si>
  <si>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</si>
  <si>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</si>
  <si>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</si>
  <si>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</si>
  <si>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</si>
  <si>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</si>
  <si>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</si>
  <si>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</si>
  <si>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</si>
  <si>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</si>
  <si>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</si>
  <si>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</si>
  <si>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</si>
  <si>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</si>
  <si>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</si>
  <si>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</si>
  <si>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</si>
  <si>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</si>
  <si>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</si>
  <si>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</si>
  <si>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</si>
  <si>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</si>
  <si>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</si>
  <si>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</si>
  <si>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</si>
  <si>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</si>
  <si>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</si>
  <si>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</si>
  <si>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</si>
  <si>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</si>
  <si>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</si>
  <si>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</si>
  <si>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</si>
  <si>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</si>
  <si>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</si>
  <si>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</si>
  <si>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</si>
  <si>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</si>
  <si>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</si>
  <si>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</si>
  <si>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</si>
  <si>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</si>
  <si>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</si>
  <si>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</si>
  <si>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</si>
  <si>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</si>
  <si>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</si>
  <si>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</si>
  <si>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</si>
  <si>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</si>
  <si>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</si>
  <si>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</si>
  <si>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</si>
  <si>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</si>
  <si>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</si>
  <si>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</si>
  <si>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</si>
  <si>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</si>
  <si>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</si>
  <si>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</si>
  <si>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</si>
  <si>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</si>
  <si>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</si>
  <si>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</si>
  <si>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</si>
  <si>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</si>
  <si>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</si>
  <si>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</si>
  <si>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</si>
  <si>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</si>
  <si>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</si>
  <si>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</si>
  <si>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</si>
  <si>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</si>
  <si>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</si>
  <si>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</si>
  <si>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</si>
  <si>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</si>
  <si>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</si>
  <si>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</si>
  <si>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</si>
  <si>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</si>
  <si>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</si>
  <si>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</si>
  <si>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</si>
  <si>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</si>
  <si>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</si>
  <si>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</si>
  <si>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</si>
  <si>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</si>
  <si>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</si>
  <si>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</si>
  <si>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</si>
  <si>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</si>
  <si>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</si>
  <si>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</si>
  <si>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</si>
  <si>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</si>
  <si>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</si>
  <si>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</si>
  <si>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</si>
  <si>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</si>
  <si>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</si>
  <si>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</si>
  <si>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</si>
  <si>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</si>
  <si>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</si>
  <si>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</si>
  <si>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</si>
  <si>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</si>
  <si>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</si>
  <si>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</si>
  <si>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</si>
  <si>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</si>
  <si>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</si>
  <si>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</si>
  <si>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</si>
  <si>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</si>
  <si>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</si>
  <si>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</si>
  <si>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</si>
  <si>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</si>
  <si>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</si>
  <si>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</si>
  <si>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</si>
  <si>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</si>
  <si>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</si>
  <si>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</si>
  <si>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</si>
  <si>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</si>
  <si>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</si>
  <si>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</si>
  <si>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</si>
  <si>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</si>
  <si>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</si>
  <si>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</si>
  <si>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</si>
  <si>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</si>
  <si>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</si>
  <si>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</si>
  <si>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</si>
  <si>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</si>
  <si>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</si>
  <si>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</si>
  <si>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</si>
  <si>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</si>
  <si>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</si>
  <si>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</si>
  <si>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</si>
  <si>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</si>
  <si>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</si>
  <si>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</si>
  <si>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</si>
  <si>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</si>
  <si>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</si>
  <si>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</si>
  <si>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</si>
  <si>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</si>
  <si>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</si>
  <si>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</si>
  <si>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</si>
  <si>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</si>
  <si>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</si>
  <si>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</si>
  <si>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</si>
  <si>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</si>
  <si>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</si>
  <si>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</si>
  <si>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</si>
  <si>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</si>
  <si>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</si>
  <si>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</si>
  <si>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</si>
  <si>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</si>
  <si>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</si>
  <si>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</si>
  <si>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</si>
  <si>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</si>
  <si>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</si>
  <si>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</si>
  <si>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</si>
  <si>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</si>
  <si>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</si>
  <si>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</si>
  <si>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</si>
  <si>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</si>
  <si>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</si>
  <si>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</si>
  <si>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</si>
  <si>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</si>
  <si>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</si>
  <si>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</si>
  <si>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</si>
  <si>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</si>
  <si>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</si>
  <si>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</si>
  <si>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</si>
  <si>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</si>
  <si>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</si>
  <si>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</si>
  <si>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</si>
  <si>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</si>
  <si>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</si>
  <si>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</si>
  <si>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</si>
  <si>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</si>
  <si>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</si>
  <si>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</si>
  <si>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</si>
  <si>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</si>
  <si>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</si>
  <si>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</si>
  <si>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</si>
  <si>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</si>
  <si>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</si>
  <si>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</si>
  <si>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</si>
  <si>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</si>
  <si>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</si>
  <si>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</si>
  <si>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</si>
  <si>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</si>
  <si>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</si>
  <si>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</si>
  <si>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</si>
  <si>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</si>
  <si>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</si>
  <si>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</si>
  <si>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</si>
  <si>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</si>
  <si>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</si>
  <si>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</si>
  <si>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</si>
  <si>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</si>
  <si>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</si>
  <si>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</si>
  <si>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</si>
  <si>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</si>
  <si>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</si>
  <si>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</si>
  <si>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</si>
  <si>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</si>
  <si>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</si>
  <si>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</si>
  <si>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</si>
  <si>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</si>
  <si>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</si>
  <si>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</si>
  <si>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</si>
  <si>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</si>
  <si>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</si>
  <si>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</si>
  <si>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</si>
  <si>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</si>
  <si>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</si>
  <si>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</si>
  <si>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</si>
  <si>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</si>
  <si>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</si>
  <si>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</si>
  <si>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</si>
  <si>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</si>
  <si>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</si>
  <si>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</si>
  <si>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</si>
  <si>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</si>
  <si>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</si>
  <si>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</si>
  <si>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</si>
  <si>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</si>
  <si>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</si>
  <si>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</si>
  <si>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</si>
  <si>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</si>
  <si>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</si>
  <si>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</si>
  <si>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</si>
  <si>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</si>
  <si>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</si>
  <si>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</si>
  <si>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</si>
  <si>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</si>
  <si>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</si>
  <si>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</si>
  <si>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</si>
  <si>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</si>
  <si>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</si>
  <si>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</si>
  <si>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</si>
  <si>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</si>
  <si>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</si>
  <si>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</si>
  <si>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</si>
  <si>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</si>
  <si>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</si>
  <si>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</si>
  <si>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</si>
  <si>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</si>
  <si>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</si>
  <si>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</si>
  <si>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</si>
  <si>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</si>
  <si>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</si>
  <si>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</si>
  <si>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</si>
  <si>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</si>
  <si>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</si>
  <si>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</si>
  <si>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</si>
  <si>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</si>
  <si>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</si>
  <si>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</si>
  <si>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</si>
  <si>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</si>
  <si>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</si>
  <si>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</si>
  <si>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</si>
  <si>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</si>
  <si>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</si>
  <si>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</si>
  <si>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</si>
  <si>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</si>
  <si>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</si>
  <si>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</si>
  <si>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</si>
  <si>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</si>
  <si>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</si>
  <si>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</si>
  <si>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</si>
  <si>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</si>
  <si>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</si>
  <si>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</si>
  <si>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</si>
  <si>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</si>
  <si>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</si>
  <si>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</si>
  <si>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</si>
  <si>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</si>
  <si>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</si>
  <si>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</si>
  <si>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</si>
  <si>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</si>
  <si>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</si>
  <si>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</si>
  <si>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</si>
  <si>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</si>
  <si>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</si>
  <si>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</si>
  <si>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</si>
  <si>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</si>
  <si>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</si>
  <si>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</si>
  <si>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</si>
  <si>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</si>
  <si>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</si>
  <si>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</si>
  <si>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</si>
  <si>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</si>
  <si>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</si>
  <si>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</si>
  <si>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</si>
  <si>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</si>
  <si>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</si>
  <si>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</si>
  <si>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</si>
  <si>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</si>
  <si>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</si>
  <si>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</si>
  <si>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</si>
  <si>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</si>
  <si>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</si>
  <si>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</si>
  <si>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</si>
  <si>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</si>
  <si>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</si>
  <si>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</si>
  <si>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</si>
  <si>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</si>
  <si>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</si>
  <si>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</si>
  <si>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</si>
  <si>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</si>
  <si>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</si>
  <si>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</si>
  <si>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</si>
  <si>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</si>
  <si>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</si>
  <si>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</si>
  <si>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</si>
  <si>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</si>
  <si>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</si>
  <si>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</si>
  <si>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</si>
  <si>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</si>
  <si>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</si>
  <si>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</si>
  <si>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</si>
  <si>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</si>
  <si>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</si>
  <si>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</si>
  <si>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</si>
  <si>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</si>
  <si>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</si>
  <si>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</si>
  <si>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</si>
  <si>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</si>
  <si>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</si>
  <si>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</si>
  <si>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</si>
  <si>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</si>
  <si>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</si>
  <si>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</si>
  <si>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</si>
  <si>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</si>
  <si>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</si>
  <si>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</si>
  <si>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</si>
  <si>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</si>
  <si>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</si>
  <si>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</si>
  <si>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</si>
  <si>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</si>
  <si>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</si>
  <si>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</si>
  <si>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</si>
  <si>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</si>
  <si>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</si>
  <si>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</si>
  <si>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</si>
  <si>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</si>
  <si>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</si>
  <si>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</si>
  <si>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</si>
  <si>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</si>
  <si>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</si>
  <si>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</si>
  <si>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</si>
  <si>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</si>
  <si>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</si>
  <si>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</si>
  <si>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</si>
  <si>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</si>
  <si>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</si>
  <si>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</si>
  <si>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</si>
  <si>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</si>
  <si>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</si>
  <si>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</si>
  <si>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</si>
  <si>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</si>
  <si>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</si>
  <si>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</si>
  <si>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</si>
  <si>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</si>
  <si>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</si>
  <si>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</si>
  <si>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</si>
  <si>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</si>
  <si>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</si>
  <si>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</si>
  <si>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</si>
  <si>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</si>
  <si>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</si>
  <si>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</si>
  <si>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</si>
  <si>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</si>
  <si>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</si>
  <si>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</si>
  <si>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</si>
  <si>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</si>
  <si>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</si>
  <si>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</si>
  <si>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</si>
  <si>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</si>
  <si>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</si>
  <si>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</si>
  <si>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</si>
  <si>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</si>
  <si>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</si>
  <si>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</si>
  <si>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</si>
  <si>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</si>
  <si>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</si>
  <si>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</si>
  <si>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</si>
  <si>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</si>
  <si>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</si>
  <si>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</si>
  <si>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</si>
  <si>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</si>
  <si>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</si>
  <si>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</si>
  <si>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</si>
  <si>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</si>
  <si>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</si>
  <si>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</si>
  <si>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</si>
  <si>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</si>
  <si>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</si>
  <si>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</si>
  <si>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</si>
  <si>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</si>
  <si>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</si>
  <si>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</si>
  <si>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</si>
  <si>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</si>
  <si>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</si>
  <si>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</si>
  <si>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</si>
  <si>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</si>
  <si>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</si>
  <si>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</si>
  <si>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</si>
  <si>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</si>
  <si>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</si>
  <si>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</si>
  <si>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</si>
  <si>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</si>
  <si>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</si>
  <si>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</si>
  <si>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</si>
  <si>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</si>
  <si>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</si>
  <si>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</si>
  <si>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</si>
  <si>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</si>
  <si>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</si>
  <si>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</si>
  <si>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</si>
  <si>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</si>
  <si>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</si>
  <si>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</si>
  <si>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</si>
  <si>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</si>
  <si>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</si>
  <si>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</si>
  <si>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</si>
  <si>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</si>
  <si>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</si>
  <si>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</si>
  <si>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</si>
  <si>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</si>
  <si>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</si>
  <si>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</si>
  <si>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</si>
  <si>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</si>
  <si>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</si>
  <si>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</si>
  <si>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</si>
  <si>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</si>
  <si>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</si>
  <si>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</si>
  <si>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</si>
  <si>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</si>
  <si>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</si>
  <si>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</si>
  <si>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</si>
  <si>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</si>
  <si>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</si>
  <si>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</si>
  <si>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</si>
  <si>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</si>
  <si>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</si>
  <si>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</si>
  <si>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</si>
  <si>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</si>
  <si>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</si>
  <si>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</si>
  <si>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</si>
  <si>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</si>
  <si>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</si>
  <si>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</si>
  <si>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</si>
  <si>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</si>
  <si>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</si>
  <si>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</si>
  <si>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</si>
  <si>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</si>
  <si>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</si>
  <si>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</si>
  <si>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</si>
  <si>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</si>
  <si>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</si>
  <si>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</si>
  <si>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</si>
  <si>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</si>
  <si>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</si>
  <si>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</si>
  <si>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</si>
  <si>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</si>
  <si>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</si>
  <si>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</si>
  <si>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</si>
  <si>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</si>
  <si>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</si>
  <si>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</si>
  <si>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</si>
  <si>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</si>
  <si>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</si>
  <si>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</si>
  <si>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</si>
  <si>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</si>
  <si>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</si>
  <si>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</si>
  <si>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</si>
  <si>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</si>
  <si>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</si>
  <si>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</si>
  <si>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</si>
  <si>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</si>
  <si>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</si>
  <si>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</si>
  <si>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</si>
  <si>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</si>
  <si>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</si>
  <si>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</si>
  <si>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</si>
  <si>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</si>
  <si>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</si>
  <si>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</si>
  <si>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</si>
  <si>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</si>
  <si>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</si>
  <si>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</si>
  <si>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</si>
  <si>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</si>
  <si>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</si>
  <si>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</si>
  <si>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</si>
  <si>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</si>
  <si>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</si>
  <si>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</si>
  <si>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</si>
  <si>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</si>
  <si>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</si>
  <si>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</si>
  <si>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</si>
  <si>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</si>
  <si>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</si>
  <si>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</si>
  <si>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</si>
  <si>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</si>
  <si>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</si>
  <si>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</si>
  <si>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</si>
  <si>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</si>
  <si>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</si>
  <si>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</si>
  <si>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</si>
  <si>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</si>
  <si>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</si>
  <si>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</si>
  <si>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</si>
  <si>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</si>
  <si>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</si>
  <si>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</si>
  <si>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</si>
  <si>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</si>
  <si>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</si>
  <si>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</si>
  <si>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</si>
  <si>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</si>
  <si>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</si>
  <si>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</si>
  <si>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</si>
  <si>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</si>
  <si>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</si>
  <si>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</si>
  <si>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</si>
  <si>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</si>
  <si>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</si>
  <si>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</si>
  <si>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</si>
  <si>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</si>
  <si>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</si>
  <si>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</si>
  <si>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</si>
  <si>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</si>
  <si>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</si>
  <si>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</si>
  <si>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</si>
  <si>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</si>
  <si>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</si>
  <si>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</si>
  <si>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</si>
  <si>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</si>
  <si>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</si>
  <si>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</si>
  <si>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</si>
  <si>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</si>
  <si>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</si>
  <si>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</si>
  <si>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</si>
  <si>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</si>
  <si>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</si>
  <si>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</si>
  <si>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</si>
  <si>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</si>
  <si>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</si>
  <si>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</si>
  <si>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</si>
  <si>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</si>
  <si>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</si>
  <si>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</si>
  <si>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</si>
  <si>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</si>
  <si>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</si>
  <si>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</si>
  <si>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</si>
  <si>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</si>
  <si>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</si>
  <si>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</si>
  <si>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</si>
  <si>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</si>
  <si>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</si>
  <si>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</si>
  <si>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</si>
  <si>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</si>
  <si>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</si>
  <si>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</si>
  <si>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</si>
  <si>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</si>
  <si>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</si>
  <si>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</si>
  <si>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</si>
  <si>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</si>
  <si>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</si>
  <si>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</si>
  <si>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</si>
  <si>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</si>
  <si>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</si>
  <si>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</si>
  <si>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</si>
  <si>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</si>
  <si>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</si>
  <si>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</si>
  <si>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</si>
  <si>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</si>
  <si>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</si>
  <si>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</si>
  <si>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</si>
  <si>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</si>
  <si>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</si>
  <si>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</si>
  <si>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</si>
  <si>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</si>
  <si>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</si>
  <si>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</si>
  <si>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</si>
  <si>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</si>
  <si>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</si>
  <si>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</si>
  <si>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</si>
  <si>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</si>
  <si>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</si>
  <si>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</si>
  <si>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</si>
  <si>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</si>
  <si>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</si>
  <si>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</si>
  <si>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</si>
  <si>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</si>
  <si>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</si>
  <si>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</si>
  <si>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</si>
  <si>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</si>
  <si>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</si>
  <si>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</si>
  <si>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</si>
  <si>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</si>
  <si>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</si>
  <si>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</si>
  <si>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</si>
  <si>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</si>
  <si>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</si>
  <si>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</si>
  <si>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</si>
  <si>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</si>
  <si>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</si>
  <si>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</si>
  <si>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</si>
  <si>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</si>
  <si>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</si>
  <si>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</si>
  <si>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</si>
  <si>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</si>
  <si>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</si>
  <si>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</si>
  <si>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</si>
  <si>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</si>
  <si>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</si>
  <si>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</si>
  <si>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</si>
  <si>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</si>
  <si>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</si>
  <si>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</si>
  <si>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</si>
  <si>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</si>
  <si>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</si>
  <si>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</si>
  <si>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</si>
  <si>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</si>
  <si>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</si>
  <si>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</si>
  <si>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</si>
  <si>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</si>
  <si>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</si>
  <si>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</si>
  <si>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</si>
  <si>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</si>
  <si>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</si>
  <si>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</si>
  <si>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</si>
  <si>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</si>
  <si>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</si>
  <si>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</si>
  <si>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</si>
  <si>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</si>
  <si>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</si>
  <si>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</si>
  <si>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</si>
  <si>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</si>
  <si>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</si>
  <si>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</si>
  <si>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</si>
  <si>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</si>
  <si>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</si>
  <si>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</si>
  <si>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</si>
  <si>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</si>
  <si>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</si>
  <si>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</si>
  <si>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</si>
  <si>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</si>
  <si>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</si>
  <si>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</si>
  <si>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</si>
  <si>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</si>
  <si>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</si>
  <si>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</si>
  <si>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</si>
  <si>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</si>
  <si>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</si>
  <si>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</si>
  <si>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</si>
  <si>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</si>
  <si>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</si>
  <si>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</si>
  <si>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</si>
  <si>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</si>
  <si>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</si>
  <si>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</si>
  <si>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</si>
  <si>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</si>
  <si>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</si>
  <si>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</si>
  <si>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</si>
  <si>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</si>
  <si>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</si>
  <si>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</si>
  <si>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</si>
  <si>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</si>
  <si>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</si>
  <si>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</si>
  <si>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</si>
  <si>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</si>
  <si>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</si>
  <si>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</si>
  <si>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</si>
  <si>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</si>
  <si>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</si>
  <si>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</si>
  <si>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</si>
  <si>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</si>
  <si>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</si>
  <si>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</si>
  <si>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</si>
  <si>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</si>
  <si>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</si>
  <si>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</si>
  <si>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</si>
  <si>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</si>
  <si>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</si>
  <si>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</si>
  <si>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</si>
  <si>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</si>
  <si>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</si>
  <si>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</si>
  <si>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</si>
  <si>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</si>
  <si>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</si>
  <si>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</si>
  <si>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</si>
  <si>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</si>
  <si>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</si>
  <si>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</si>
  <si>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</si>
  <si>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</si>
  <si>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</si>
  <si>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</si>
  <si>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</si>
  <si>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</si>
  <si>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</si>
  <si>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</si>
  <si>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</si>
  <si>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</si>
  <si>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</si>
  <si>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</si>
  <si>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</si>
  <si>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</si>
  <si>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</si>
  <si>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</si>
  <si>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</si>
  <si>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</si>
  <si>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</si>
  <si>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</si>
  <si>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</si>
  <si>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</si>
  <si>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</si>
  <si>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</si>
  <si>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</si>
  <si>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</si>
  <si>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</si>
  <si>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</si>
  <si>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</si>
  <si>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</si>
  <si>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</si>
  <si>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</si>
  <si>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</si>
  <si>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</si>
  <si>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</si>
  <si>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</si>
  <si>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</si>
  <si>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</si>
  <si>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</si>
  <si>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</si>
  <si>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</si>
  <si>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</si>
  <si>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</si>
  <si>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</si>
  <si>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</si>
  <si>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</si>
  <si>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</si>
  <si>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</si>
  <si>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</si>
  <si>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</si>
  <si>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</si>
  <si>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</si>
  <si>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</si>
  <si>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</si>
  <si>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</si>
  <si>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</si>
  <si>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</si>
  <si>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</si>
  <si>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</si>
  <si>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</si>
  <si>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</si>
  <si>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</si>
  <si>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</si>
  <si>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</si>
  <si>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</si>
  <si>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</si>
  <si>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</si>
  <si>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</si>
  <si>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</si>
  <si>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</si>
  <si>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</si>
  <si>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</si>
  <si>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</si>
  <si>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</si>
  <si>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</si>
  <si>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</si>
  <si>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</si>
  <si>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</si>
  <si>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</si>
  <si>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</si>
  <si>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</si>
  <si>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</si>
  <si>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</si>
  <si>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</si>
  <si>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</si>
  <si>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</si>
  <si>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</si>
  <si>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</si>
  <si>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</si>
  <si>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</si>
  <si>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</si>
  <si>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</si>
  <si>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</si>
  <si>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</si>
  <si>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</si>
  <si>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</si>
  <si>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</si>
  <si>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</si>
  <si>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</si>
  <si>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</si>
  <si>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</si>
  <si>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</si>
  <si>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</si>
  <si>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</si>
  <si>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</si>
  <si>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</si>
  <si>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</si>
  <si>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</si>
  <si>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</si>
  <si>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</si>
  <si>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</si>
  <si>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</si>
  <si>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</si>
  <si>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</si>
  <si>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</si>
  <si>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</si>
  <si>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</si>
  <si>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</si>
  <si>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</si>
  <si>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</si>
  <si>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</si>
  <si>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</si>
  <si>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</si>
  <si>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</si>
  <si>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</si>
  <si>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</si>
  <si>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</si>
  <si>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</si>
  <si>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</si>
  <si>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</si>
  <si>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</si>
  <si>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</si>
  <si>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</si>
  <si>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</si>
  <si>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</si>
  <si>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</si>
  <si>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</si>
  <si>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</si>
  <si>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</si>
  <si>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</si>
  <si>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</si>
  <si>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</si>
  <si>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</si>
  <si>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</si>
  <si>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</si>
  <si>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</si>
  <si>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</si>
  <si>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</si>
  <si>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</si>
  <si>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</si>
  <si>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</si>
  <si>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</si>
  <si>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</si>
  <si>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</si>
  <si>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</si>
  <si>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</si>
  <si>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</si>
  <si>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</si>
  <si>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</si>
  <si>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</si>
  <si>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</si>
  <si>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</si>
  <si>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</si>
  <si>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</si>
  <si>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</si>
  <si>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</si>
  <si>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</si>
  <si>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</si>
  <si>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</si>
  <si>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</si>
  <si>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</si>
  <si>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</si>
  <si>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</si>
  <si>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</si>
  <si>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</si>
  <si>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</si>
  <si>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</si>
  <si>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</si>
  <si>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</si>
  <si>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</si>
  <si>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</si>
  <si>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</si>
  <si>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</si>
  <si>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</si>
  <si>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</si>
  <si>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</si>
  <si>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</si>
  <si>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</si>
  <si>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</si>
  <si>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</si>
  <si>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</si>
  <si>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</si>
  <si>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</si>
  <si>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</si>
  <si>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</si>
  <si>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</si>
  <si>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</si>
  <si>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</si>
  <si>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</si>
  <si>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</si>
  <si>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</si>
  <si>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</si>
  <si>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</si>
  <si>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</si>
  <si>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</si>
  <si>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</si>
  <si>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</si>
  <si>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</si>
  <si>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</si>
  <si>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</si>
  <si>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</si>
  <si>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</si>
  <si>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</si>
  <si>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</si>
  <si>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</si>
  <si>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</si>
  <si>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</si>
  <si>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</si>
  <si>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</si>
  <si>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</si>
  <si>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</si>
  <si>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</si>
  <si>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</si>
  <si>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</si>
  <si>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</si>
  <si>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</si>
  <si>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</si>
  <si>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</si>
  <si>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</si>
  <si>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</si>
  <si>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</si>
  <si>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</si>
  <si>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</si>
  <si>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</si>
  <si>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</si>
  <si>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</si>
  <si>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</si>
  <si>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</si>
  <si>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</si>
  <si>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</si>
  <si>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</si>
  <si>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</si>
  <si>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</si>
  <si>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</si>
  <si>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</si>
  <si>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</si>
  <si>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</si>
  <si>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</si>
  <si>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</si>
  <si>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</si>
  <si>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</si>
  <si>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</si>
  <si>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</si>
  <si>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</si>
  <si>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</si>
  <si>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</si>
  <si>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</si>
  <si>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</si>
  <si>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</si>
  <si>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</si>
  <si>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</si>
  <si>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</si>
  <si>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</si>
  <si>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</si>
  <si>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</si>
  <si>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</si>
  <si>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</si>
  <si>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</si>
  <si>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</si>
  <si>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</si>
  <si>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</si>
  <si>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</si>
  <si>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</si>
  <si>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</si>
  <si>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</si>
  <si>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</si>
  <si>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</si>
  <si>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</si>
  <si>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</si>
  <si>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</si>
  <si>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</si>
  <si>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</si>
  <si>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</si>
  <si>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</si>
  <si>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</si>
  <si>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</si>
  <si>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</si>
  <si>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</si>
  <si>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</si>
  <si>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</si>
  <si>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</si>
  <si>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</si>
  <si>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</si>
  <si>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</si>
  <si>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</si>
  <si>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</si>
  <si>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</si>
  <si>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</si>
  <si>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</si>
  <si>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</si>
  <si>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</si>
  <si>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</si>
  <si>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</si>
  <si>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</si>
  <si>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</si>
  <si>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</si>
  <si>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</si>
  <si>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</si>
  <si>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</si>
  <si>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</si>
  <si>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</si>
  <si>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</si>
  <si>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</si>
  <si>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</si>
  <si>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</si>
  <si>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</si>
  <si>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</si>
  <si>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</si>
  <si>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</si>
  <si>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</si>
  <si>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</si>
  <si>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</si>
  <si>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</si>
  <si>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</si>
  <si>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</si>
  <si>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</si>
  <si>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</si>
  <si>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</si>
  <si>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</si>
  <si>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</si>
  <si>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</si>
  <si>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</si>
  <si>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</si>
  <si>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</si>
  <si>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</si>
  <si>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</si>
  <si>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</si>
  <si>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</si>
  <si>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</si>
  <si>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</si>
  <si>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</si>
  <si>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</si>
  <si>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</si>
  <si>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</si>
  <si>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</si>
  <si>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</si>
  <si>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</si>
  <si>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</si>
  <si>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</si>
  <si>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</si>
  <si>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</si>
  <si>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</si>
  <si>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</si>
  <si>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</si>
  <si>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</si>
  <si>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</si>
  <si>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</si>
  <si>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</si>
  <si>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</si>
  <si>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</si>
  <si>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</si>
  <si>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</si>
  <si>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</si>
  <si>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</si>
  <si>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</si>
  <si>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</si>
  <si>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</si>
  <si>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</si>
  <si>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</si>
  <si>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</si>
  <si>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</si>
  <si>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</si>
  <si>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</si>
  <si>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</si>
  <si>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</si>
  <si>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</si>
  <si>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</si>
  <si>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</si>
  <si>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</si>
  <si>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</si>
  <si>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</si>
  <si>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</si>
  <si>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</si>
  <si>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</si>
  <si>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</si>
  <si>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</si>
  <si>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</si>
  <si>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</si>
  <si>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</si>
  <si>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</si>
  <si>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</si>
  <si>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</si>
  <si>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</si>
  <si>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</si>
  <si>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</si>
  <si>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</si>
  <si>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</si>
  <si>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</si>
  <si>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</si>
  <si>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</si>
  <si>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</si>
  <si>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</si>
  <si>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</si>
  <si>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</si>
  <si>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</si>
  <si>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</si>
  <si>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</si>
  <si>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</si>
  <si>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</si>
  <si>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</si>
  <si>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</si>
  <si>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</si>
  <si>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</si>
  <si>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</si>
  <si>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</si>
  <si>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</si>
  <si>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</si>
  <si>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</si>
  <si>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</si>
  <si>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</si>
  <si>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</si>
  <si>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</si>
  <si>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</si>
  <si>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</si>
  <si>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</si>
  <si>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</si>
  <si>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</si>
  <si>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</si>
  <si>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</si>
  <si>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</si>
  <si>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</si>
  <si>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</si>
  <si>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</si>
  <si>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</si>
  <si>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</si>
  <si>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</si>
  <si>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</si>
  <si>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</si>
  <si>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</si>
  <si>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</si>
  <si>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</si>
  <si>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</si>
  <si>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</si>
  <si>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</si>
  <si>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</si>
  <si>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</si>
  <si>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</si>
  <si>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</si>
  <si>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</si>
  <si>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</si>
  <si>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</si>
  <si>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</si>
  <si>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</si>
  <si>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</si>
  <si>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</si>
  <si>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</si>
  <si>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</si>
  <si>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</si>
  <si>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</si>
  <si>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</si>
  <si>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</si>
  <si>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</si>
  <si>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</si>
  <si>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</si>
  <si>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</si>
  <si>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</si>
  <si>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</si>
  <si>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</si>
  <si>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</si>
  <si>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</si>
  <si>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</si>
  <si>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</si>
  <si>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</si>
  <si>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</si>
  <si>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</si>
  <si>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</si>
  <si>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</si>
  <si>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</si>
  <si>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</si>
  <si>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</si>
  <si>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</si>
  <si>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</si>
  <si>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</si>
  <si>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</si>
  <si>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</si>
  <si>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</si>
  <si>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</si>
  <si>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</si>
  <si>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</si>
  <si>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</si>
  <si>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</si>
  <si>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</si>
  <si>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</si>
  <si>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</si>
  <si>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</si>
  <si>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</si>
  <si>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</si>
  <si>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</si>
  <si>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</si>
  <si>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</si>
  <si>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</si>
  <si>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</si>
  <si>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</si>
  <si>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</si>
  <si>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</si>
  <si>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</si>
  <si>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</si>
  <si>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</si>
  <si>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</si>
  <si>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</si>
  <si>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</si>
  <si>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</si>
  <si>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</si>
  <si>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</si>
  <si>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</si>
  <si>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</si>
  <si>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</si>
  <si>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</si>
  <si>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</si>
  <si>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</si>
  <si>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</si>
  <si>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</si>
  <si>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</si>
  <si>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</si>
  <si>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</si>
  <si>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</si>
  <si>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</si>
  <si>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</si>
  <si>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</si>
  <si>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</si>
  <si>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</si>
  <si>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</si>
  <si>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</si>
  <si>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</si>
  <si>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</si>
  <si>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</si>
  <si>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</si>
  <si>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</si>
  <si>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</si>
  <si>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</si>
  <si>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</si>
  <si>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</si>
  <si>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</si>
  <si>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</si>
  <si>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</si>
  <si>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</si>
  <si>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</si>
  <si>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</si>
  <si>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</si>
  <si>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</si>
  <si>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</si>
  <si>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</si>
  <si>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</si>
  <si>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</si>
  <si>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</si>
  <si>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</si>
  <si>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</si>
  <si>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</si>
  <si>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</si>
  <si>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</si>
  <si>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</si>
  <si>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</si>
  <si>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</si>
  <si>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</si>
  <si>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</si>
  <si>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</si>
  <si>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</si>
  <si>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</si>
  <si>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</si>
  <si>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</si>
  <si>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</si>
  <si>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</si>
  <si>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</si>
  <si>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</si>
  <si>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</si>
  <si>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</si>
  <si>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</si>
  <si>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</si>
  <si>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</si>
  <si>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</si>
  <si>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</si>
  <si>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</si>
  <si>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</si>
  <si>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</si>
  <si>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</si>
  <si>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</si>
  <si>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</si>
  <si>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</si>
  <si>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</si>
  <si>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</si>
  <si>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</si>
  <si>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</si>
  <si>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</si>
  <si>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</si>
  <si>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</si>
  <si>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</si>
  <si>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</si>
  <si>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</si>
  <si>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</si>
  <si>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</si>
  <si>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</si>
  <si>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</si>
  <si>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</si>
  <si>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</si>
  <si>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</si>
  <si>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</si>
  <si>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</si>
  <si>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</si>
  <si>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</si>
  <si>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</si>
  <si>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</si>
  <si>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</si>
  <si>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</si>
  <si>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</si>
  <si>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</si>
  <si>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</si>
  <si>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</si>
  <si>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</si>
  <si>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</si>
  <si>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</si>
  <si>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</si>
  <si>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</si>
  <si>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</si>
  <si>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</si>
  <si>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</si>
  <si>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</si>
  <si>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</si>
  <si>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</si>
  <si>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</si>
  <si>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</si>
  <si>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</si>
  <si>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</si>
  <si>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</si>
  <si>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</si>
  <si>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</si>
  <si>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</si>
  <si>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</si>
  <si>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</si>
  <si>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</si>
  <si>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</si>
  <si>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</si>
  <si>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</si>
  <si>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</si>
  <si>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</si>
  <si>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</si>
  <si>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</si>
  <si>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</si>
  <si>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</si>
  <si>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</si>
  <si>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</si>
  <si>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</si>
  <si>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</si>
  <si>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</si>
  <si>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</si>
  <si>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</si>
  <si>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</si>
  <si>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</si>
  <si>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</si>
  <si>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</si>
  <si>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</si>
  <si>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</si>
  <si>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</si>
  <si>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</si>
  <si>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</si>
  <si>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</si>
  <si>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</si>
  <si>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</si>
  <si>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</si>
  <si>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</si>
  <si>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</si>
  <si>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</si>
  <si>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</si>
  <si>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</si>
  <si>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</si>
  <si>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</si>
  <si>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</si>
  <si>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</si>
  <si>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</si>
  <si>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</si>
  <si>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</si>
  <si>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</si>
  <si>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</si>
  <si>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</si>
  <si>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</si>
  <si>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</si>
  <si>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</si>
  <si>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</si>
  <si>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</si>
  <si>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</si>
  <si>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</si>
  <si>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</si>
  <si>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</si>
  <si>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</si>
  <si>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</si>
  <si>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</si>
  <si>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</si>
  <si>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</si>
  <si>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</si>
  <si>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</si>
  <si>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</si>
  <si>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</si>
  <si>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</si>
  <si>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</si>
  <si>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</si>
  <si>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</si>
  <si>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</si>
  <si>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</si>
  <si>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</si>
  <si>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</si>
  <si>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</si>
  <si>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</si>
  <si>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</si>
  <si>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</si>
  <si>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</si>
  <si>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</si>
  <si>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</si>
  <si>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</si>
  <si>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</si>
  <si>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</si>
  <si>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</si>
  <si>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</si>
  <si>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</si>
  <si>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</si>
  <si>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</si>
  <si>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</si>
  <si>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</si>
  <si>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</si>
  <si>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</si>
  <si>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</si>
  <si>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</si>
  <si>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</si>
  <si>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</si>
  <si>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</si>
  <si>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</si>
  <si>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</si>
  <si>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</si>
  <si>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</si>
  <si>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</si>
  <si>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</si>
  <si>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</si>
  <si>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</si>
  <si>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</si>
  <si>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</si>
  <si>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</si>
  <si>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</si>
  <si>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</si>
  <si>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</si>
  <si>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</si>
  <si>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</si>
  <si>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</si>
  <si>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</si>
  <si>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</si>
  <si>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</si>
  <si>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</si>
  <si>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</si>
  <si>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</si>
  <si>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</si>
  <si>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</si>
  <si>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</si>
  <si>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</si>
  <si>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</si>
  <si>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</si>
  <si>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</si>
  <si>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</si>
  <si>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</si>
  <si>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</si>
  <si>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</si>
  <si>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</si>
  <si>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</si>
  <si>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</si>
  <si>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</si>
  <si>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</si>
  <si>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</si>
  <si>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</si>
  <si>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</si>
  <si>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</si>
  <si>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</si>
  <si>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</si>
  <si>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</si>
  <si>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</si>
  <si>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</si>
  <si>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</si>
  <si>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</si>
  <si>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</si>
  <si>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</si>
  <si>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</si>
  <si>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</si>
  <si>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</si>
  <si>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</si>
  <si>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</si>
  <si>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</si>
  <si>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</si>
  <si>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</si>
  <si>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</si>
  <si>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</si>
  <si>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</si>
  <si>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</si>
  <si>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</si>
  <si>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</si>
  <si>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</si>
  <si>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</si>
  <si>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</si>
  <si>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</si>
  <si>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</si>
  <si>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</si>
  <si>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</si>
  <si>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</si>
  <si>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</si>
  <si>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</si>
  <si>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</si>
  <si>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</si>
  <si>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</si>
  <si>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</si>
  <si>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</si>
  <si>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</si>
  <si>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</si>
  <si>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</si>
  <si>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</si>
  <si>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</si>
  <si>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</si>
  <si>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</si>
  <si>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</si>
  <si>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</si>
  <si>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</si>
  <si>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</si>
  <si>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</si>
  <si>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</si>
  <si>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</si>
  <si>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</si>
  <si>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</si>
  <si>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</si>
  <si>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</si>
  <si>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</si>
  <si>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</si>
  <si>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</si>
  <si>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</si>
  <si>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</si>
  <si>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</si>
  <si>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</si>
  <si>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</si>
  <si>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</si>
  <si>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</si>
  <si>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</si>
  <si>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</si>
  <si>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</si>
  <si>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</si>
  <si>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</si>
  <si>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</si>
  <si>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</si>
  <si>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</si>
  <si>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</si>
  <si>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</si>
  <si>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</si>
  <si>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</si>
  <si>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</si>
  <si>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</si>
  <si>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</si>
  <si>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</si>
  <si>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</si>
  <si>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</si>
  <si>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</si>
  <si>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</si>
  <si>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</si>
  <si>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</si>
  <si>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</si>
  <si>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</si>
  <si>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</si>
  <si>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</si>
  <si>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</si>
  <si>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</si>
  <si>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</si>
  <si>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</si>
  <si>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</si>
  <si>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</si>
  <si>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</si>
  <si>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</si>
  <si>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</si>
  <si>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</si>
  <si>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</si>
  <si>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</si>
  <si>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</si>
  <si>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</si>
  <si>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</si>
  <si>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</si>
  <si>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</si>
  <si>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</si>
  <si>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</si>
  <si>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</si>
  <si>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</si>
  <si>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</si>
  <si>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</si>
  <si>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</si>
  <si>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</si>
  <si>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</si>
  <si>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</si>
  <si>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</si>
  <si>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</si>
  <si>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</si>
  <si>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</si>
  <si>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</si>
  <si>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</si>
  <si>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</si>
  <si>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</si>
  <si>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</si>
  <si>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</si>
  <si>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</si>
  <si>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</si>
  <si>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</si>
  <si>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</si>
  <si>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</si>
  <si>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</si>
  <si>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</si>
  <si>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</si>
  <si>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</si>
  <si>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</si>
  <si>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</si>
  <si>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</si>
  <si>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</si>
  <si>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</si>
  <si>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</si>
  <si>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</si>
  <si>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</si>
  <si>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</si>
  <si>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</si>
  <si>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</si>
  <si>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</si>
  <si>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</si>
  <si>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</si>
  <si>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</si>
  <si>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</si>
  <si>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</si>
  <si>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</si>
  <si>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</si>
  <si>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</si>
  <si>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</si>
  <si>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</si>
  <si>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</si>
  <si>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</si>
  <si>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</si>
  <si>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</si>
  <si>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</si>
  <si>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</si>
  <si>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</si>
  <si>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</si>
  <si>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</si>
  <si>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</si>
  <si>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</si>
  <si>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</si>
  <si>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</si>
  <si>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</si>
  <si>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</si>
  <si>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</si>
  <si>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</si>
  <si>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</si>
  <si>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</si>
  <si>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</si>
  <si>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</si>
  <si>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</si>
  <si>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</si>
  <si>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</si>
  <si>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</si>
  <si>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</si>
  <si>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</si>
  <si>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</si>
  <si>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</si>
  <si>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</si>
  <si>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</si>
  <si>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</si>
  <si>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</si>
  <si>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</si>
  <si>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</si>
  <si>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</si>
  <si>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</si>
  <si>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</si>
  <si>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</si>
  <si>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</si>
  <si>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</si>
  <si>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</si>
  <si>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</si>
  <si>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</si>
  <si>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</si>
  <si>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</si>
  <si>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</si>
  <si>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</si>
  <si>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</si>
  <si>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</si>
  <si>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</si>
  <si>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</si>
  <si>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</si>
  <si>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</si>
  <si>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</si>
  <si>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</si>
  <si>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</si>
  <si>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</si>
  <si>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</si>
  <si>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</si>
  <si>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</si>
  <si>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</si>
  <si>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</si>
  <si>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</si>
  <si>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</si>
  <si>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</si>
  <si>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</si>
  <si>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</si>
  <si>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</si>
  <si>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</si>
  <si>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</si>
  <si>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</si>
  <si>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</si>
  <si>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</si>
  <si>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</si>
  <si>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</si>
  <si>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</si>
  <si>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</si>
  <si>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</si>
  <si>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</si>
  <si>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</si>
  <si>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</si>
  <si>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</si>
  <si>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</si>
  <si>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</si>
  <si>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</si>
  <si>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</si>
  <si>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</si>
  <si>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</si>
  <si>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</si>
  <si>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</si>
  <si>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</si>
  <si>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</si>
  <si>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</si>
  <si>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</si>
  <si>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</si>
  <si>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</si>
  <si>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</si>
  <si>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</si>
  <si>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</si>
  <si>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</si>
  <si>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</si>
  <si>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</si>
  <si>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</si>
  <si>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</si>
  <si>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</si>
  <si>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</si>
  <si>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</si>
  <si>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</si>
  <si>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</si>
  <si>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</si>
  <si>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</si>
  <si>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</si>
  <si>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</si>
  <si>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</si>
  <si>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</si>
  <si>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</si>
  <si>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</si>
  <si>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</si>
  <si>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</si>
  <si>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</si>
  <si>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</si>
  <si>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</si>
  <si>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</si>
  <si>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</si>
  <si>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</si>
  <si>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</si>
  <si>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</si>
  <si>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</si>
  <si>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</si>
  <si>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</si>
  <si>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</si>
  <si>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</si>
  <si>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</si>
  <si>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</si>
  <si>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</si>
  <si>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</si>
  <si>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</si>
  <si>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</si>
  <si>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</si>
  <si>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</si>
  <si>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</si>
  <si>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</si>
  <si>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</si>
  <si>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</si>
  <si>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</si>
  <si>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</si>
  <si>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</si>
  <si>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</si>
  <si>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</si>
  <si>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</si>
  <si>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</si>
  <si>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</si>
  <si>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</si>
  <si>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</si>
  <si>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</si>
  <si>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</si>
  <si>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</si>
  <si>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</si>
  <si>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</si>
  <si>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</si>
  <si>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</si>
  <si>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</si>
  <si>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</si>
  <si>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</si>
  <si>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</si>
  <si>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</si>
  <si>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</si>
  <si>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</si>
  <si>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</si>
  <si>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</si>
  <si>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</si>
  <si>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</si>
  <si>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</si>
  <si>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</si>
  <si>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</si>
  <si>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</si>
  <si>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</si>
  <si>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</si>
  <si>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</si>
  <si>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</si>
  <si>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</si>
  <si>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</si>
  <si>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</si>
  <si>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</si>
  <si>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</si>
  <si>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</si>
  <si>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</si>
  <si>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</si>
  <si>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</si>
  <si>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</si>
  <si>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</si>
  <si>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</si>
  <si>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</si>
  <si>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</si>
  <si>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</si>
  <si>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</si>
  <si>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</si>
  <si>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</si>
  <si>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</si>
  <si>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</si>
  <si>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</si>
  <si>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</si>
  <si>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</si>
  <si>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</si>
  <si>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</si>
  <si>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</si>
  <si>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</si>
  <si>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</si>
  <si>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</si>
  <si>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</si>
  <si>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</si>
  <si>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</si>
  <si>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</si>
  <si>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</si>
  <si>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</si>
  <si>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</si>
  <si>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</si>
  <si>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</si>
  <si>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</si>
  <si>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</si>
  <si>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</si>
  <si>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</si>
  <si>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</si>
  <si>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</si>
  <si>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</si>
  <si>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</si>
  <si>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</si>
  <si>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</si>
  <si>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</si>
  <si>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</si>
  <si>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</si>
  <si>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</si>
  <si>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</si>
  <si>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</si>
  <si>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</si>
  <si>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</si>
  <si>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</si>
  <si>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</si>
  <si>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</si>
  <si>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</si>
  <si>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</si>
  <si>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</si>
  <si>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</si>
  <si>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</si>
  <si>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</si>
  <si>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</si>
  <si>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</si>
  <si>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</si>
  <si>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</si>
  <si>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</si>
  <si>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</si>
  <si>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</si>
  <si>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</si>
  <si>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</si>
  <si>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</si>
  <si>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</si>
  <si>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</si>
  <si>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</si>
  <si>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</si>
  <si>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</si>
  <si>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</si>
  <si>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</si>
  <si>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</si>
  <si>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</si>
  <si>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</si>
  <si>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</si>
  <si>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</si>
  <si>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</si>
  <si>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</si>
  <si>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</si>
  <si>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</si>
  <si>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</si>
  <si>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</si>
  <si>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</si>
  <si>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</si>
  <si>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</si>
  <si>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</si>
  <si>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</si>
  <si>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</si>
  <si>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</si>
  <si>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</si>
  <si>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</si>
  <si>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</si>
  <si>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</si>
  <si>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</si>
  <si>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</si>
  <si>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</si>
  <si>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</si>
  <si>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</si>
  <si>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</si>
  <si>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</si>
  <si>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</si>
  <si>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</si>
  <si>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</si>
  <si>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</si>
  <si>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</si>
  <si>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</si>
  <si>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</si>
  <si>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</si>
  <si>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</si>
  <si>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</si>
  <si>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</si>
  <si>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</si>
  <si>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</si>
  <si>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</si>
  <si>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</si>
  <si>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</si>
  <si>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</si>
  <si>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</si>
  <si>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</si>
  <si>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</si>
  <si>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</si>
  <si>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</si>
  <si>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</si>
  <si>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</si>
  <si>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</si>
  <si>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</si>
  <si>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</si>
  <si>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</si>
  <si>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</si>
  <si>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</si>
  <si>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</si>
  <si>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</si>
  <si>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</si>
  <si>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</si>
  <si>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</si>
  <si>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</si>
  <si>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</si>
  <si>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</si>
  <si>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</si>
  <si>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</si>
  <si>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</si>
  <si>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</si>
  <si>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</si>
  <si>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</si>
  <si>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</si>
  <si>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</si>
  <si>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</si>
  <si>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</si>
  <si>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</si>
  <si>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</si>
  <si>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</si>
  <si>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</si>
  <si>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</si>
  <si>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</si>
  <si>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</si>
  <si>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</si>
  <si>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</si>
  <si>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</si>
  <si>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</si>
  <si>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</si>
  <si>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</si>
  <si>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</si>
  <si>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</si>
  <si>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</si>
  <si>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</si>
  <si>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</si>
  <si>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</si>
  <si>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</si>
  <si>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</si>
  <si>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</si>
  <si>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</si>
  <si>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</si>
  <si>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</si>
  <si>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</si>
  <si>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</si>
  <si>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</si>
  <si>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</si>
  <si>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</si>
  <si>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</si>
  <si>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</si>
  <si>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</si>
  <si>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</si>
  <si>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</si>
  <si>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</si>
  <si>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</si>
  <si>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</si>
  <si>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</si>
  <si>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</si>
  <si>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</si>
  <si>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</si>
  <si>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</si>
  <si>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</si>
  <si>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</si>
  <si>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</si>
  <si>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</si>
  <si>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</si>
  <si>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</si>
  <si>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</si>
  <si>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</si>
  <si>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</si>
  <si>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</si>
  <si>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</si>
  <si>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</si>
  <si>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</si>
  <si>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</si>
  <si>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</si>
  <si>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</si>
  <si>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</si>
  <si>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</si>
  <si>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</si>
  <si>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</si>
  <si>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</si>
  <si>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</si>
  <si>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</si>
  <si>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</si>
  <si>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</si>
  <si>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</si>
  <si>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</si>
  <si>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</si>
  <si>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</si>
  <si>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</si>
  <si>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</si>
  <si>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</si>
  <si>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</si>
  <si>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</si>
  <si>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</si>
  <si>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</si>
  <si>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</si>
  <si>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</si>
  <si>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</si>
  <si>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</si>
  <si>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</si>
  <si>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</si>
  <si>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</si>
  <si>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</si>
  <si>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</si>
  <si>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</si>
  <si>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</si>
  <si>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</si>
  <si>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</si>
  <si>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</si>
  <si>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</si>
  <si>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</si>
  <si>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</si>
  <si>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</si>
  <si>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</si>
  <si>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</si>
  <si>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</si>
  <si>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</si>
  <si>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</si>
  <si>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</si>
  <si>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</si>
  <si>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</si>
  <si>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</si>
  <si>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</si>
  <si>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</si>
  <si>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</si>
  <si>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</si>
  <si>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</si>
  <si>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</si>
  <si>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</si>
  <si>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</si>
  <si>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</si>
  <si>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</si>
  <si>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</si>
  <si>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</si>
  <si>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</si>
  <si>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</si>
  <si>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</si>
  <si>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</si>
  <si>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</si>
  <si>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</si>
  <si>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</si>
  <si>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</si>
  <si>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</si>
  <si>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</si>
  <si>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</si>
  <si>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</si>
  <si>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</si>
  <si>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</si>
  <si>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</si>
  <si>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</si>
  <si>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</si>
  <si>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</si>
  <si>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</si>
  <si>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</si>
  <si>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</si>
  <si>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</si>
  <si>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</si>
  <si>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</si>
  <si>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</si>
  <si>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</si>
  <si>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</si>
  <si>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</si>
  <si>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</si>
  <si>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</si>
  <si>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</si>
  <si>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</si>
  <si>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</si>
  <si>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</si>
  <si>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</si>
  <si>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</si>
  <si>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</si>
  <si>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</si>
  <si>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</si>
  <si>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</si>
  <si>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</si>
  <si>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</si>
  <si>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</si>
  <si>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</si>
  <si>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</si>
  <si>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</si>
  <si>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</si>
  <si>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</si>
  <si>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</si>
  <si>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</si>
  <si>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</si>
  <si>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</si>
  <si>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</si>
  <si>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</si>
  <si>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</si>
  <si>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</si>
  <si>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</si>
  <si>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</si>
  <si>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</si>
  <si>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</si>
  <si>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</si>
  <si>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</si>
  <si>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</si>
  <si>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</si>
  <si>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</si>
  <si>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</si>
  <si>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</si>
  <si>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</si>
  <si>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</si>
  <si>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</si>
  <si>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</si>
  <si>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</si>
  <si>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</si>
  <si>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</si>
  <si>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</si>
  <si>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</si>
  <si>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</si>
  <si>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</si>
  <si>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</si>
  <si>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</si>
  <si>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</si>
  <si>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</si>
  <si>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</si>
  <si>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</si>
  <si>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</si>
  <si>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</si>
  <si>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</si>
  <si>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</si>
  <si>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</si>
  <si>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</si>
  <si>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</si>
  <si>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</si>
  <si>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</si>
  <si>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</si>
  <si>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</si>
  <si>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</si>
  <si>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</si>
  <si>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</si>
  <si>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</si>
  <si>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</si>
  <si>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</si>
  <si>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</si>
  <si>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</si>
  <si>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</si>
  <si>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</si>
  <si>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</si>
  <si>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</si>
  <si>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</si>
  <si>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</si>
  <si>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</si>
  <si>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</si>
  <si>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</si>
  <si>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</si>
  <si>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</si>
  <si>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</si>
  <si>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</si>
  <si>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</si>
  <si>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</si>
  <si>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</si>
  <si>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</si>
  <si>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</si>
  <si>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</si>
  <si>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</si>
  <si>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</si>
  <si>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</si>
  <si>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</si>
  <si>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</si>
  <si>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</si>
  <si>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</si>
  <si>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</si>
  <si>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</si>
  <si>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</si>
  <si>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</si>
  <si>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</si>
  <si>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</si>
  <si>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</si>
  <si>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</si>
  <si>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</si>
  <si>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</si>
  <si>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</si>
  <si>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</si>
  <si>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</si>
  <si>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</si>
  <si>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</si>
  <si>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</si>
  <si>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</si>
  <si>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</si>
  <si>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</si>
  <si>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</si>
  <si>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</si>
  <si>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</si>
  <si>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</si>
  <si>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</si>
  <si>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</si>
  <si>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</si>
  <si>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</si>
  <si>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</si>
  <si>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</si>
  <si>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</si>
  <si>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</si>
  <si>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</si>
  <si>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</si>
  <si>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</si>
  <si>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</si>
  <si>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</si>
  <si>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</si>
  <si>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</si>
  <si>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</si>
  <si>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</si>
  <si>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</si>
  <si>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</si>
  <si>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</si>
  <si>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</si>
  <si>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</si>
  <si>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</si>
  <si>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</si>
  <si>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</si>
  <si>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</si>
  <si>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</si>
  <si>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</si>
  <si>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</si>
  <si>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</si>
  <si>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</si>
  <si>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</si>
  <si>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</si>
  <si>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</si>
  <si>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</si>
  <si>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</si>
  <si>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</si>
  <si>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</si>
  <si>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</si>
  <si>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</si>
  <si>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</si>
  <si>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</si>
  <si>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</si>
  <si>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</si>
  <si>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</si>
  <si>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</si>
  <si>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</si>
  <si>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</si>
  <si>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</si>
  <si>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</si>
  <si>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</si>
  <si>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</si>
  <si>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</si>
  <si>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</si>
  <si>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</si>
  <si>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</si>
  <si>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</si>
  <si>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</si>
  <si>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</si>
  <si>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</si>
  <si>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</si>
  <si>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</si>
  <si>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</si>
  <si>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</si>
  <si>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</si>
  <si>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</si>
  <si>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</si>
  <si>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</si>
  <si>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</si>
  <si>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</si>
  <si>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</si>
  <si>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</si>
  <si>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</si>
  <si>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</si>
  <si>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</si>
  <si>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</si>
  <si>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</si>
  <si>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</si>
  <si>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</si>
  <si>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</si>
  <si>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</si>
  <si>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</si>
  <si>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</si>
  <si>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</si>
  <si>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</si>
  <si>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</si>
  <si>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</si>
  <si>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</si>
  <si>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</si>
  <si>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</si>
  <si>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</si>
  <si>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</si>
  <si>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</si>
  <si>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</si>
  <si>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</si>
  <si>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</si>
  <si>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</si>
  <si>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</si>
  <si>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</si>
  <si>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</si>
  <si>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</si>
  <si>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</si>
  <si>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</si>
  <si>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</si>
  <si>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</si>
  <si>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</si>
  <si>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</si>
  <si>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</si>
  <si>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</si>
  <si>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</si>
  <si>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</si>
  <si>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</si>
  <si>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</si>
  <si>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</si>
  <si>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</si>
  <si>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</si>
  <si>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</si>
  <si>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</si>
  <si>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</si>
  <si>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</si>
  <si>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</si>
  <si>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</si>
  <si>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</si>
  <si>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</si>
  <si>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</si>
  <si>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</si>
  <si>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</si>
  <si>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</si>
  <si>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</si>
  <si>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</si>
  <si>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</si>
  <si>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</si>
  <si>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</si>
  <si>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</si>
  <si>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</si>
  <si>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</si>
  <si>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</si>
  <si>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</si>
  <si>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</si>
  <si>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</si>
  <si>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</si>
  <si>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</si>
  <si>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</si>
  <si>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</si>
  <si>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</si>
  <si>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</si>
  <si>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</si>
  <si>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</si>
  <si>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</si>
  <si>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</si>
  <si>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</si>
  <si>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</si>
  <si>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</si>
  <si>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</si>
  <si>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</si>
  <si>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</si>
  <si>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</si>
  <si>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</si>
  <si>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</si>
  <si>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</si>
  <si>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</si>
  <si>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</si>
  <si>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</si>
  <si>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</si>
  <si>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</si>
  <si>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</si>
  <si>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</si>
  <si>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</si>
  <si>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</si>
  <si>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</si>
  <si>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</si>
  <si>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</si>
  <si>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</si>
  <si>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</si>
  <si>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</si>
  <si>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</si>
  <si>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</si>
  <si>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</si>
  <si>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</si>
  <si>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</si>
  <si>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</si>
  <si>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</si>
  <si>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</si>
  <si>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</si>
  <si>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</si>
  <si>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</si>
  <si>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</si>
  <si>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</si>
  <si>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</si>
  <si>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</si>
  <si>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</si>
  <si>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</si>
  <si>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</si>
  <si>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</si>
  <si>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</si>
  <si>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</si>
  <si>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</si>
  <si>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</si>
  <si>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</si>
  <si>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</si>
  <si>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</si>
  <si>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</si>
  <si>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</si>
  <si>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</si>
  <si>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</si>
  <si>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</si>
  <si>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</si>
  <si>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</si>
  <si>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</si>
  <si>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</si>
  <si>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</si>
  <si>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</si>
  <si>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</si>
  <si>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</si>
  <si>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</si>
  <si>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</si>
  <si>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</si>
  <si>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</si>
  <si>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</si>
  <si>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</si>
  <si>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</si>
  <si>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</si>
  <si>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</si>
  <si>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</si>
  <si>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</si>
  <si>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</si>
  <si>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</si>
  <si>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</si>
  <si>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</si>
  <si>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</si>
  <si>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</si>
  <si>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</si>
  <si>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</si>
  <si>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</si>
  <si>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</si>
  <si>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</si>
  <si>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</si>
  <si>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</si>
  <si>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</si>
  <si>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</si>
  <si>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</si>
  <si>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</si>
  <si>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</si>
  <si>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</si>
  <si>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</si>
  <si>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</si>
  <si>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</si>
  <si>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</si>
  <si>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</si>
  <si>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</si>
  <si>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</si>
  <si>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</si>
  <si>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</si>
  <si>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</si>
  <si>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</si>
  <si>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</si>
  <si>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</si>
  <si>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</si>
  <si>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</si>
  <si>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</si>
  <si>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</si>
  <si>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</si>
  <si>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</si>
  <si>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</si>
  <si>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</si>
  <si>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</si>
  <si>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</si>
  <si>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</si>
  <si>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</si>
  <si>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</si>
  <si>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</si>
  <si>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</si>
  <si>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</si>
  <si>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</si>
  <si>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</si>
  <si>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</si>
  <si>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</si>
  <si>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</si>
  <si>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</si>
  <si>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</si>
  <si>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</si>
  <si>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</si>
  <si>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</si>
  <si>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</si>
  <si>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</si>
  <si>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</si>
  <si>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</si>
  <si>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</si>
  <si>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</si>
  <si>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</si>
  <si>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</si>
  <si>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</si>
  <si>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</si>
  <si>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</si>
  <si>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</si>
  <si>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</si>
  <si>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</si>
  <si>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</si>
  <si>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</si>
  <si>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</si>
  <si>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</si>
  <si>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</si>
  <si>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</si>
  <si>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</si>
  <si>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</si>
  <si>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</si>
  <si>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</si>
  <si>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</si>
  <si>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</si>
  <si>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</si>
  <si>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</si>
  <si>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</si>
  <si>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</si>
  <si>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</si>
  <si>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</si>
  <si>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</si>
  <si>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</si>
  <si>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</si>
  <si>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</si>
  <si>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</si>
  <si>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</si>
  <si>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</si>
  <si>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</si>
  <si>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</si>
  <si>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</si>
  <si>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</si>
  <si>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</si>
  <si>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</si>
  <si>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</si>
  <si>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</si>
  <si>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</si>
  <si>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</si>
  <si>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</si>
  <si>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</si>
  <si>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</si>
  <si>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</si>
  <si>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</si>
  <si>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</si>
  <si>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</si>
  <si>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</si>
  <si>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</si>
  <si>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</si>
  <si>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</si>
  <si>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</si>
  <si>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</si>
  <si>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</si>
  <si>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</si>
  <si>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</si>
  <si>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</si>
  <si>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</si>
  <si>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</si>
  <si>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</si>
  <si>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</si>
  <si>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</si>
  <si>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</si>
  <si>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</si>
  <si>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</si>
  <si>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</si>
  <si>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</si>
  <si>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</si>
  <si>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</si>
  <si>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</si>
  <si>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</si>
  <si>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</si>
  <si>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</si>
  <si>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</si>
  <si>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</si>
  <si>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</si>
  <si>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</si>
  <si>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</si>
  <si>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</si>
  <si>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</si>
  <si>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</si>
  <si>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</si>
  <si>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</si>
  <si>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</si>
  <si>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</si>
  <si>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</si>
  <si>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</si>
  <si>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</si>
  <si>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</si>
  <si>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</si>
  <si>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</si>
  <si>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</si>
  <si>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</si>
  <si>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</si>
  <si>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</si>
  <si>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</si>
  <si>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</si>
  <si>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</si>
  <si>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</si>
  <si>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</si>
  <si>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</si>
  <si>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</si>
  <si>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</si>
  <si>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</si>
  <si>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</si>
  <si>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</si>
  <si>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</si>
  <si>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</si>
  <si>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</si>
  <si>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</si>
  <si>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</si>
  <si>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</si>
  <si>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</si>
  <si>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</si>
  <si>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</si>
  <si>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</si>
  <si>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</si>
  <si>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</si>
  <si>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</si>
  <si>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</si>
  <si>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</si>
  <si>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</si>
  <si>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</si>
  <si>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</si>
  <si>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</si>
  <si>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</si>
  <si>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</si>
  <si>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</si>
  <si>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</si>
  <si>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</si>
  <si>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</si>
  <si>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</si>
  <si>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</si>
  <si>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</si>
  <si>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</si>
  <si>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</si>
  <si>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</si>
  <si>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</si>
  <si>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</si>
  <si>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</si>
  <si>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</si>
  <si>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</si>
  <si>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</si>
  <si>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</si>
  <si>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</si>
  <si>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</si>
  <si>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</si>
  <si>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</si>
  <si>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</si>
  <si>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</si>
  <si>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</si>
  <si>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</si>
  <si>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</si>
  <si>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</si>
  <si>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</si>
  <si>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</si>
  <si>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</si>
  <si>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</si>
  <si>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</si>
  <si>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</si>
  <si>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</si>
  <si>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</si>
  <si>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</si>
  <si>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</si>
  <si>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</si>
  <si>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</si>
  <si>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</si>
  <si>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</si>
  <si>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</si>
  <si>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</si>
  <si>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</si>
  <si>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</si>
  <si>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</si>
  <si>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</si>
  <si>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</si>
  <si>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</si>
  <si>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</si>
  <si>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</si>
  <si>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</si>
  <si>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</si>
  <si>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</si>
  <si>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</si>
  <si>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</si>
  <si>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</si>
  <si>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</si>
  <si>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</si>
  <si>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</si>
  <si>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</si>
  <si>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</si>
  <si>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</si>
  <si>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</si>
  <si>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</si>
  <si>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</si>
  <si>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</si>
  <si>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</si>
  <si>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</si>
  <si>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</si>
  <si>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</si>
  <si>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</si>
  <si>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</si>
  <si>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</si>
  <si>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</si>
  <si>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</si>
  <si>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</si>
  <si>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</si>
  <si>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</si>
  <si>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</si>
  <si>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</si>
  <si>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</si>
  <si>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</si>
  <si>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</si>
  <si>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</si>
  <si>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</si>
  <si>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</si>
  <si>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</si>
  <si>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</si>
  <si>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</si>
  <si>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</si>
  <si>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</si>
  <si>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</si>
  <si>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</si>
  <si>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</si>
  <si>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</si>
  <si>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</si>
  <si>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</si>
  <si>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</si>
  <si>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</si>
  <si>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</si>
  <si>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</si>
  <si>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</si>
  <si>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</si>
  <si>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</si>
  <si>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</si>
  <si>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</si>
  <si>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</si>
  <si>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</si>
  <si>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</si>
  <si>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</si>
  <si>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</si>
  <si>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</si>
  <si>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</si>
  <si>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</si>
  <si>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</si>
  <si>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</si>
  <si>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</si>
  <si>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</si>
  <si>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</si>
  <si>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</si>
  <si>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</si>
  <si>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</si>
  <si>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</si>
  <si>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</si>
  <si>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</si>
  <si>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</si>
  <si>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</si>
  <si>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</si>
  <si>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</si>
  <si>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</si>
  <si>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</si>
  <si>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</si>
  <si>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</si>
  <si>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</si>
  <si>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</si>
  <si>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</si>
  <si>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</si>
  <si>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</si>
  <si>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</si>
  <si>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</si>
  <si>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</si>
  <si>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</si>
  <si>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</si>
  <si>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</si>
  <si>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</si>
  <si>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</si>
  <si>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</si>
  <si>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</si>
  <si>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</si>
  <si>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</si>
  <si>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</si>
  <si>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</si>
  <si>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</si>
  <si>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</si>
  <si>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</si>
  <si>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</si>
  <si>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</si>
  <si>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</si>
  <si>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</si>
  <si>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</si>
  <si>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</si>
  <si>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</si>
  <si>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</si>
  <si>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</si>
  <si>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</si>
  <si>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</si>
  <si>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</si>
  <si>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</si>
  <si>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</si>
  <si>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</si>
  <si>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</si>
  <si>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</si>
  <si>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</si>
  <si>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</si>
  <si>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</si>
  <si>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</si>
  <si>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</si>
  <si>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</si>
  <si>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</si>
  <si>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</si>
  <si>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</si>
  <si>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</si>
  <si>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</si>
  <si>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</si>
  <si>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</si>
  <si>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</si>
  <si>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</si>
  <si>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</si>
  <si>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</si>
  <si>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</si>
  <si>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</si>
  <si>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</si>
  <si>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</si>
  <si>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</si>
  <si>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</si>
  <si>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</si>
  <si>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</si>
  <si>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</si>
  <si>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</si>
  <si>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</si>
  <si>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</si>
  <si>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</si>
  <si>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</si>
  <si>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</si>
  <si>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</si>
  <si>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</si>
  <si>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</si>
  <si>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</si>
  <si>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</si>
  <si>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</si>
  <si>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</si>
  <si>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</si>
  <si>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</si>
  <si>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</si>
  <si>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</si>
  <si>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</si>
  <si>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</si>
  <si>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</si>
  <si>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</si>
  <si>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</si>
  <si>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</si>
  <si>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</si>
  <si>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</si>
  <si>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</si>
  <si>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</si>
  <si>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</si>
  <si>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</si>
  <si>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</si>
  <si>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</si>
  <si>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</si>
  <si>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</si>
  <si>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</si>
  <si>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</si>
  <si>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</si>
  <si>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</si>
  <si>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</si>
  <si>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</si>
  <si>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</si>
  <si>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</si>
  <si>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</si>
  <si>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</si>
  <si>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</si>
  <si>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</si>
  <si>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</si>
  <si>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</si>
  <si>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</si>
  <si>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</si>
  <si>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</si>
  <si>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</si>
  <si>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</si>
  <si>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</si>
  <si>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</si>
  <si>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</si>
  <si>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</si>
  <si>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</si>
  <si>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</si>
  <si>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</si>
  <si>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</si>
  <si>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</si>
  <si>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</si>
  <si>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</si>
  <si>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</si>
  <si>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</si>
  <si>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</si>
  <si>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</si>
  <si>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</si>
  <si>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</si>
  <si>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</si>
  <si>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</si>
  <si>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</si>
  <si>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</si>
  <si>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</si>
  <si>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</si>
  <si>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</si>
  <si>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</si>
  <si>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</si>
  <si>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</si>
  <si>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</si>
  <si>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</si>
  <si>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</si>
  <si>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</si>
  <si>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</si>
  <si>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</si>
  <si>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</si>
  <si>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</si>
  <si>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</si>
  <si>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</si>
  <si>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</si>
  <si>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</si>
  <si>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</si>
  <si>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</si>
  <si>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</si>
  <si>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</si>
  <si>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</si>
  <si>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</si>
  <si>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</si>
  <si>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</si>
  <si>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</si>
  <si>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</si>
  <si>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</si>
  <si>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</si>
  <si>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</si>
  <si>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</si>
  <si>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</si>
  <si>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</si>
  <si>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</si>
  <si>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</si>
  <si>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</si>
  <si>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</si>
  <si>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</si>
  <si>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</si>
  <si>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</si>
  <si>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</si>
  <si>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</si>
  <si>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</si>
  <si>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</si>
  <si>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</si>
  <si>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</si>
  <si>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</si>
  <si>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</si>
  <si>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</si>
  <si>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</si>
  <si>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</si>
  <si>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</si>
  <si>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</si>
  <si>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</si>
  <si>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</si>
  <si>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</si>
  <si>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</si>
  <si>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</si>
  <si>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</si>
  <si>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</si>
  <si>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</si>
  <si>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</si>
  <si>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</si>
  <si>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</si>
  <si>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</si>
  <si>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</si>
  <si>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</si>
  <si>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</si>
  <si>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</si>
  <si>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</si>
  <si>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</si>
  <si>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</si>
  <si>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</si>
  <si>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</si>
  <si>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</si>
  <si>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</si>
  <si>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</si>
  <si>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</si>
  <si>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</si>
  <si>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</si>
  <si>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</si>
  <si>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</si>
  <si>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</si>
  <si>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</si>
  <si>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</si>
  <si>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</si>
  <si>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</si>
  <si>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</si>
  <si>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</si>
  <si>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</si>
  <si>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</si>
  <si>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</si>
  <si>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</si>
  <si>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</si>
  <si>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</si>
  <si>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</si>
  <si>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</si>
  <si>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</si>
  <si>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</si>
  <si>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</si>
  <si>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</si>
  <si>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</si>
  <si>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</si>
  <si>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</si>
  <si>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</si>
  <si>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</si>
  <si>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</si>
  <si>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</si>
  <si>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</si>
  <si>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</si>
  <si>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</si>
  <si>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</si>
  <si>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</si>
  <si>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</si>
  <si>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</si>
  <si>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</si>
  <si>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</si>
  <si>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</si>
  <si>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</si>
  <si>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</si>
  <si>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</si>
  <si>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</si>
  <si>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</si>
  <si>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</si>
  <si>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</si>
  <si>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</si>
  <si>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</si>
  <si>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</si>
  <si>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</si>
  <si>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</si>
  <si>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</si>
  <si>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</si>
  <si>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</si>
  <si>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</si>
  <si>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</si>
  <si>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</si>
  <si>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</si>
  <si>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</si>
  <si>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</si>
  <si>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</si>
  <si>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</si>
  <si>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</si>
  <si>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</si>
  <si>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</si>
  <si>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</si>
  <si>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</si>
  <si>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</si>
  <si>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</si>
  <si>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</si>
  <si>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</si>
  <si>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</si>
  <si>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</si>
  <si>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</si>
  <si>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</si>
  <si>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</si>
  <si>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</si>
  <si>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</si>
  <si>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</si>
  <si>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</si>
  <si>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</si>
  <si>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</si>
  <si>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</si>
  <si>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</si>
  <si>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</si>
  <si>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</si>
  <si>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</si>
  <si>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</si>
  <si>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</si>
  <si>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</si>
  <si>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</si>
  <si>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</si>
  <si>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</si>
  <si>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</si>
  <si>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</si>
  <si>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</si>
  <si>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</si>
  <si>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</si>
  <si>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</si>
  <si>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</si>
  <si>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</si>
  <si>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</si>
  <si>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</si>
  <si>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</si>
  <si>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</si>
  <si>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</si>
  <si>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</si>
  <si>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</si>
  <si>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</si>
  <si>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</si>
  <si>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</si>
  <si>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</si>
  <si>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</si>
  <si>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</si>
  <si>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</si>
  <si>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</si>
  <si>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</si>
  <si>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</si>
  <si>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</si>
  <si>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</si>
  <si>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</si>
  <si>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</si>
  <si>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</si>
  <si>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</si>
  <si>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</si>
  <si>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</si>
  <si>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</si>
  <si>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</si>
  <si>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</si>
  <si>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</si>
  <si>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</si>
  <si>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</si>
  <si>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</si>
  <si>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</si>
  <si>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</si>
  <si>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</si>
  <si>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</si>
  <si>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</si>
  <si>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</si>
  <si>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</si>
  <si>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</si>
  <si>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</si>
  <si>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</si>
  <si>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</si>
  <si>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</si>
  <si>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</si>
  <si>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</si>
  <si>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</si>
  <si>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</si>
  <si>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</si>
  <si>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</si>
  <si>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</si>
  <si>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</si>
  <si>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</si>
  <si>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</si>
  <si>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</si>
  <si>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</si>
  <si>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</si>
  <si>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</si>
  <si>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</si>
  <si>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</si>
  <si>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</si>
  <si>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</si>
  <si>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</si>
  <si>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</si>
  <si>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</si>
  <si>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</si>
  <si>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</si>
  <si>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</si>
  <si>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</si>
  <si>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</si>
  <si>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</si>
  <si>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</si>
  <si>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</si>
  <si>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</si>
  <si>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</si>
  <si>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</si>
  <si>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</si>
  <si>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</si>
  <si>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</si>
  <si>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</si>
  <si>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</si>
  <si>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</si>
  <si>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</si>
  <si>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</si>
  <si>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</si>
  <si>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</si>
  <si>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</si>
  <si>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</si>
  <si>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</si>
  <si>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</si>
  <si>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</si>
  <si>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</si>
  <si>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</si>
  <si>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</si>
  <si>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</si>
  <si>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</si>
  <si>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</si>
  <si>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</si>
  <si>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</si>
  <si>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</si>
  <si>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</si>
  <si>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</si>
  <si>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</si>
  <si>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</si>
  <si>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</si>
  <si>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</si>
  <si>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</si>
  <si>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</si>
  <si>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</si>
  <si>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</si>
  <si>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</si>
  <si>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</si>
  <si>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</si>
  <si>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</si>
  <si>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</si>
  <si>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</si>
  <si>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</si>
  <si>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</si>
  <si>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</si>
  <si>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</si>
  <si>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</si>
  <si>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</si>
  <si>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</si>
  <si>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</si>
  <si>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</si>
  <si>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</si>
  <si>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</si>
  <si>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</si>
  <si>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</si>
  <si>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</si>
  <si>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</si>
  <si>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</si>
  <si>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</si>
  <si>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</si>
  <si>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</si>
  <si>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</si>
  <si>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</si>
  <si>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</si>
  <si>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</si>
  <si>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</si>
  <si>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</si>
  <si>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</si>
  <si>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</si>
  <si>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</si>
  <si>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</si>
  <si>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</si>
  <si>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</si>
  <si>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</si>
  <si>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</si>
  <si>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</si>
  <si>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</si>
  <si>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</si>
  <si>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</si>
  <si>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</si>
  <si>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</si>
  <si>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</si>
  <si>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</si>
  <si>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</si>
  <si>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</si>
  <si>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</si>
  <si>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</si>
  <si>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</si>
  <si>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</si>
  <si>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</si>
  <si>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</si>
  <si>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</si>
  <si>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</si>
  <si>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</si>
  <si>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</si>
  <si>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</si>
  <si>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</si>
  <si>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</si>
  <si>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</si>
  <si>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</si>
  <si>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</si>
  <si>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</si>
  <si>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</si>
  <si>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</si>
  <si>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</si>
  <si>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</si>
  <si>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</si>
  <si>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</si>
  <si>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</si>
  <si>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</si>
  <si>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</si>
  <si>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</si>
  <si>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</si>
  <si>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</si>
  <si>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</si>
  <si>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</si>
  <si>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</si>
  <si>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</si>
  <si>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</si>
  <si>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</si>
  <si>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</si>
  <si>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</si>
  <si>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</si>
  <si>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</si>
  <si>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</si>
  <si>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</si>
  <si>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</si>
  <si>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</si>
  <si>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</si>
  <si>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</si>
  <si>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</si>
  <si>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</si>
  <si>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</si>
  <si>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</si>
  <si>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</si>
  <si>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</si>
  <si>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</si>
  <si>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</si>
  <si>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</si>
  <si>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</si>
  <si>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</si>
  <si>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</si>
  <si>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</si>
  <si>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</si>
  <si>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</si>
  <si>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</si>
  <si>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</si>
  <si>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</si>
  <si>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</si>
  <si>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</si>
  <si>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</si>
  <si>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</si>
  <si>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</si>
  <si>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</si>
  <si>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</si>
  <si>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</si>
  <si>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</si>
  <si>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</si>
  <si>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</si>
  <si>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</si>
  <si>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</si>
  <si>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</si>
  <si>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</si>
  <si>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</si>
  <si>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</si>
  <si>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</si>
  <si>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</si>
  <si>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</si>
  <si>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</si>
  <si>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</si>
  <si>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</si>
  <si>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</si>
  <si>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</si>
  <si>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</si>
  <si>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</si>
  <si>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</si>
  <si>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</si>
  <si>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</si>
  <si>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</si>
  <si>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</si>
  <si>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</si>
  <si>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</si>
  <si>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</si>
  <si>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</si>
  <si>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</si>
  <si>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</si>
  <si>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</si>
  <si>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</si>
  <si>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</si>
  <si>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</si>
  <si>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</si>
  <si>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</si>
  <si>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</si>
  <si>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</si>
  <si>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</si>
  <si>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</si>
  <si>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</si>
  <si>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</si>
  <si>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</si>
  <si>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</si>
  <si>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</si>
  <si>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</si>
  <si>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</si>
  <si>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</si>
  <si>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</si>
  <si>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</si>
  <si>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</si>
  <si>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</si>
  <si>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</si>
  <si>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</si>
  <si>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</si>
  <si>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</si>
  <si>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</si>
  <si>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</si>
  <si>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</si>
  <si>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</si>
  <si>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</si>
  <si>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</si>
  <si>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</si>
  <si>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</si>
  <si>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</si>
  <si>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</si>
  <si>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</si>
  <si>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</si>
  <si>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</si>
  <si>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</si>
  <si>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</si>
  <si>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</si>
  <si>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</si>
  <si>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</si>
  <si>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</si>
  <si>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</si>
  <si>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</si>
  <si>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</si>
  <si>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</si>
  <si>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</si>
  <si>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</si>
  <si>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</si>
  <si>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</si>
  <si>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</si>
  <si>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</si>
  <si>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</si>
  <si>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</si>
  <si>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</si>
  <si>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</si>
  <si>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</si>
  <si>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</si>
  <si>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</si>
  <si>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</si>
  <si>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</si>
  <si>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</si>
  <si>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</si>
  <si>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</si>
  <si>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</si>
  <si>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</si>
  <si>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</si>
  <si>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</si>
  <si>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</si>
  <si>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</si>
  <si>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</si>
  <si>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</si>
  <si>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</si>
  <si>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</si>
  <si>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</si>
  <si>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</si>
  <si>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</si>
  <si>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</si>
  <si>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</si>
  <si>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</si>
  <si>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</si>
  <si>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</si>
  <si>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</si>
  <si>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</si>
  <si>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</si>
  <si>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</si>
  <si>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</si>
  <si>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</si>
  <si>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</si>
  <si>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</si>
  <si>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</si>
  <si>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</si>
  <si>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</si>
  <si>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</si>
  <si>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</si>
  <si>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</si>
  <si>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</si>
  <si>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</si>
  <si>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</si>
  <si>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</si>
  <si>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</si>
  <si>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</si>
  <si>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</si>
  <si>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</si>
  <si>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</si>
  <si>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</si>
  <si>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</si>
  <si>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</si>
  <si>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</si>
  <si>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</si>
  <si>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</si>
  <si>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</si>
  <si>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</si>
  <si>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</si>
  <si>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</si>
  <si>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</si>
  <si>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</si>
  <si>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</si>
  <si>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</si>
  <si>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</si>
  <si>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</si>
  <si>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</si>
  <si>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</si>
  <si>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</si>
  <si>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</si>
  <si>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</si>
  <si>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</si>
  <si>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</si>
  <si>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</si>
  <si>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</si>
  <si>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</si>
  <si>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</si>
  <si>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</si>
  <si>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</si>
  <si>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</si>
  <si>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</si>
  <si>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</si>
  <si>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</si>
  <si>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</si>
  <si>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</si>
  <si>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</si>
  <si>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</si>
  <si>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</si>
  <si>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</si>
  <si>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</si>
  <si>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</si>
  <si>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</si>
  <si>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</si>
  <si>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</si>
  <si>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</si>
  <si>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</si>
  <si>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</si>
  <si>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</si>
  <si>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</si>
  <si>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</si>
  <si>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</si>
  <si>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</si>
  <si>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</si>
  <si>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</si>
  <si>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</si>
  <si>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</si>
  <si>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</si>
  <si>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</si>
  <si>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</si>
  <si>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</si>
  <si>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</si>
  <si>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</si>
  <si>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</si>
  <si>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</si>
  <si>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</si>
  <si>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</si>
  <si>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</si>
  <si>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</si>
  <si>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</si>
  <si>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</si>
  <si>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</si>
  <si>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</si>
  <si>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</si>
  <si>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</si>
  <si>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</si>
  <si>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</si>
  <si>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</si>
  <si>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</si>
  <si>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</si>
  <si>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</si>
  <si>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</si>
  <si>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</si>
  <si>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</si>
  <si>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</si>
  <si>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</si>
  <si>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</si>
  <si>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</si>
  <si>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</si>
  <si>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</si>
  <si>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</si>
  <si>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</si>
  <si>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</si>
  <si>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</si>
  <si>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</si>
  <si>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</si>
  <si>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</si>
  <si>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</si>
  <si>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</si>
  <si>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</si>
  <si>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</si>
  <si>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</si>
  <si>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</si>
  <si>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</si>
  <si>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</si>
  <si>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</si>
  <si>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</si>
  <si>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</si>
  <si>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</si>
  <si>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</si>
  <si>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</si>
  <si>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</si>
  <si>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</si>
  <si>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</si>
  <si>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</si>
  <si>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</si>
  <si>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</si>
  <si>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</si>
  <si>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</si>
  <si>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</si>
  <si>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</si>
  <si>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</si>
  <si>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</si>
  <si>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</si>
  <si>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</si>
  <si>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</si>
  <si>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</si>
  <si>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</si>
  <si>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</si>
  <si>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</si>
  <si>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</si>
  <si>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</si>
  <si>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</si>
  <si>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</si>
  <si>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</si>
  <si>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</si>
  <si>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</si>
  <si>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</si>
  <si>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</si>
  <si>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</si>
  <si>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</si>
  <si>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</si>
  <si>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</si>
  <si>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</si>
  <si>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</si>
  <si>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</si>
  <si>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</si>
  <si>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</si>
  <si>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</si>
  <si>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</si>
  <si>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</si>
  <si>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</si>
  <si>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</si>
  <si>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</si>
  <si>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</si>
  <si>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</si>
  <si>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</si>
  <si>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</si>
  <si>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</si>
  <si>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</si>
  <si>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</si>
  <si>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</si>
  <si>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</si>
  <si>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</si>
  <si>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</si>
  <si>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</si>
  <si>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</si>
  <si>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</si>
  <si>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</si>
  <si>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</si>
  <si>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</si>
  <si>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</si>
  <si>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</si>
  <si>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</si>
  <si>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</si>
  <si>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</si>
  <si>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</si>
  <si>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</si>
  <si>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</si>
  <si>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</si>
  <si>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</si>
  <si>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</si>
  <si>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</si>
  <si>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</si>
  <si>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</si>
  <si>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</si>
  <si>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</si>
  <si>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</si>
  <si>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</si>
  <si>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</si>
  <si>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</si>
  <si>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</si>
  <si>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</si>
  <si>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</si>
  <si>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</si>
  <si>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</si>
  <si>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</si>
  <si>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</si>
  <si>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</si>
  <si>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</si>
  <si>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</si>
  <si>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</si>
  <si>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</si>
  <si>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</si>
  <si>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</si>
  <si>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</si>
  <si>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</si>
  <si>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</si>
  <si>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</si>
  <si>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</si>
  <si>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</si>
  <si>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</si>
  <si>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</si>
  <si>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</si>
  <si>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</si>
  <si>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</si>
  <si>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</si>
  <si>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</si>
  <si>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</si>
  <si>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</si>
  <si>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</si>
  <si>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</si>
  <si>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</si>
  <si>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</si>
  <si>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</si>
  <si>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</si>
  <si>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</si>
  <si>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</si>
  <si>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</si>
  <si>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</si>
  <si>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</si>
  <si>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</si>
  <si>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</si>
  <si>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</si>
  <si>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</si>
  <si>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</si>
  <si>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</si>
  <si>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</si>
  <si>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</si>
  <si>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</si>
  <si>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</si>
  <si>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</si>
  <si>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</si>
  <si>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</si>
  <si>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</si>
  <si>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</si>
  <si>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</si>
  <si>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</si>
  <si>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</si>
  <si>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</si>
  <si>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</si>
  <si>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</si>
  <si>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</si>
  <si>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</si>
  <si>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</si>
  <si>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</si>
  <si>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</si>
  <si>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</si>
  <si>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</si>
  <si>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</si>
  <si>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</si>
  <si>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</si>
  <si>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</si>
  <si>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</si>
  <si>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</si>
  <si>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</si>
  <si>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</si>
  <si>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</si>
  <si>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</si>
  <si>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</si>
  <si>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</si>
  <si>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</si>
  <si>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</si>
  <si>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</si>
  <si>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</si>
  <si>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</si>
  <si>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</si>
  <si>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</si>
  <si>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</si>
  <si>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</si>
  <si>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</si>
  <si>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</si>
  <si>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</si>
  <si>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</si>
  <si>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</si>
  <si>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</si>
  <si>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</si>
  <si>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</si>
  <si>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</si>
  <si>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</si>
  <si>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</si>
  <si>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</si>
  <si>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</si>
  <si>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</si>
  <si>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</si>
  <si>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</si>
  <si>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</si>
  <si>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</si>
  <si>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</si>
  <si>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</si>
  <si>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</si>
  <si>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</si>
  <si>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</si>
  <si>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</si>
  <si>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</si>
  <si>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</si>
  <si>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</si>
  <si>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</si>
  <si>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</si>
  <si>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</si>
  <si>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</si>
  <si>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</si>
  <si>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</si>
  <si>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</si>
  <si>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</si>
  <si>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</si>
  <si>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</si>
  <si>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</si>
  <si>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</si>
  <si>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</si>
  <si>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</si>
  <si>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</si>
  <si>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</si>
  <si>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</si>
  <si>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</si>
  <si>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</si>
  <si>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</si>
  <si>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</si>
  <si>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</si>
  <si>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</si>
  <si>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</si>
  <si>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</si>
  <si>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</si>
  <si>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</si>
  <si>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</si>
  <si>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</si>
  <si>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</si>
  <si>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</si>
  <si>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</si>
  <si>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</si>
  <si>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</si>
  <si>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</si>
  <si>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</si>
  <si>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</si>
  <si>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</si>
  <si>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</si>
  <si>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</si>
  <si>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</si>
  <si>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</si>
  <si>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</si>
  <si>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</si>
  <si>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</si>
  <si>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</si>
  <si>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</si>
  <si>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</si>
  <si>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</si>
  <si>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</si>
  <si>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</si>
  <si>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</si>
  <si>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</si>
  <si>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</si>
  <si>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</si>
  <si>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</si>
  <si>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</si>
  <si>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</si>
  <si>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</si>
  <si>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</si>
  <si>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</si>
  <si>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</si>
  <si>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</si>
  <si>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</si>
  <si>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</si>
  <si>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</si>
  <si>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</si>
  <si>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</si>
  <si>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</si>
  <si>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</si>
  <si>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</si>
  <si>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</si>
  <si>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</si>
  <si>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</si>
  <si>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</si>
  <si>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</si>
  <si>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</si>
  <si>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</si>
  <si>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</si>
  <si>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</si>
  <si>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</si>
  <si>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</si>
  <si>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</si>
  <si>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</si>
  <si>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</si>
  <si>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</si>
  <si>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</si>
  <si>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</si>
  <si>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</si>
  <si>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</si>
  <si>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</si>
  <si>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</si>
  <si>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</si>
  <si>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</si>
  <si>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</si>
  <si>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</si>
  <si>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</si>
  <si>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</si>
  <si>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</si>
  <si>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</si>
  <si>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</si>
  <si>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</si>
  <si>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</si>
  <si>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</si>
  <si>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</si>
  <si>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</si>
  <si>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</si>
  <si>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</si>
  <si>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</si>
  <si>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</si>
  <si>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</si>
  <si>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</si>
  <si>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</si>
  <si>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</si>
  <si>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</si>
  <si>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</si>
  <si>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</si>
  <si>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</si>
  <si>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</si>
  <si>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</si>
  <si>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</si>
  <si>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</si>
  <si>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</si>
  <si>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</si>
  <si>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</si>
  <si>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</si>
  <si>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</si>
  <si>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</si>
  <si>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</si>
  <si>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</si>
  <si>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</si>
  <si>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</si>
  <si>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</si>
  <si>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</si>
  <si>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</si>
  <si>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</si>
  <si>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</si>
  <si>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</si>
  <si>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</si>
  <si>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</si>
  <si>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</si>
  <si>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</si>
  <si>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</si>
  <si>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</si>
  <si>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</si>
  <si>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</si>
  <si>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</si>
  <si>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</si>
  <si>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</si>
  <si>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21053 VELEUČILIŠTE U KARLOVCU</t>
  </si>
  <si>
    <t>Katarina Bukovac</t>
  </si>
  <si>
    <t>047/843-505</t>
  </si>
  <si>
    <t>racunovodstvo@vuka.hr</t>
  </si>
  <si>
    <t>AGENCIJA ZA MOBILNOST I PROGRAME EUROPSKE UNIJE (43335)</t>
  </si>
  <si>
    <t>or</t>
  </si>
  <si>
    <t>Fond solidarnosti</t>
  </si>
  <si>
    <t>Vraćanje dijela objekta "Oružane" u stanje prije potresa</t>
  </si>
  <si>
    <t>Obnova infrastrukture</t>
  </si>
  <si>
    <t>AgriNext - Inkubator poljoprivredne i ruralne izvrsnosti i platforma za razmjenu kompetencija</t>
  </si>
  <si>
    <t>01.06.2022.</t>
  </si>
  <si>
    <t>01.06.2026.</t>
  </si>
  <si>
    <t xml:space="preserve">Bc  Naklo Slovenija </t>
  </si>
  <si>
    <t>Izgradnja poduzetničkog inkubatore</t>
  </si>
  <si>
    <t>Alati za iskustveno učenje za stjecanje kompetencija SMART opskrbnog lanca - SMARTER</t>
  </si>
  <si>
    <t>Karlovac, 21.12.2023.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</si>
</sst>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46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</cellStyleXfs>
  <cellXfs count="406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8" fontId="48" fillId="0" borderId="24" xfId="0" applyNumberFormat="1" applyFont="1" applyFill="1" applyBorder="1" applyAlignment="1">
      <alignment horizontal="center" vertical="center"/>
    </xf>
    <xf numFmtId="167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8" fontId="48" fillId="0" borderId="24" xfId="72" applyNumberFormat="1" applyFont="1" applyFill="1" applyBorder="1" applyAlignment="1">
      <alignment horizontal="center" vertical="center"/>
    </xf>
    <xf numFmtId="168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8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7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8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8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7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8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8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/>
    </xf>
    <xf numFmtId="168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8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8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8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7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8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53" borderId="1" xfId="0" applyFont="1" applyFill="1" applyBorder="1"/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0" fontId="23" fillId="0" borderId="45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6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Naslov 1" xfId="74" xr:uid="{00000000-0005-0000-0000-000016000000}"/>
    <cellStyle name="Normal" xfId="0" builtinId="0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zoomScale="90" zoomScaleNormal="90" workbookViewId="0">
      <selection activeCell="C2" sqref="C2:G2"/>
    </sheetView>
  </sheetViews>
  <sheetFormatPr defaultColWidth="0" defaultRowHeight="15"/>
  <cols>
    <col min="1" max="1" width="7.5703125" style="51" customWidth="1"/>
    <col min="2" max="2" width="36.140625" style="51" bestFit="1" customWidth="1"/>
    <col min="3" max="4" width="19.5703125" style="248" customWidth="1"/>
    <col min="5" max="5" width="21.42578125" style="51" customWidth="1"/>
    <col min="6" max="6" width="21.140625" style="51" customWidth="1"/>
    <col min="7" max="7" width="21.7109375" style="51" customWidth="1"/>
    <col min="8" max="8" width="13.7109375" style="51" customWidth="1"/>
    <col min="9" max="13" width="11.42578125" style="51" hidden="1" customWidth="1"/>
    <col min="14" max="14" width="16.42578125" style="51" hidden="1" customWidth="1"/>
    <col min="15" max="15" width="7.85546875" style="51" hidden="1" customWidth="1"/>
    <col min="16" max="16" width="97.5703125" style="51" hidden="1" customWidth="1"/>
    <col min="17" max="17" width="19.5703125" style="51" hidden="1" customWidth="1"/>
    <col min="18" max="20" width="11.42578125" style="51" hidden="1" customWidth="1"/>
    <col min="21" max="21" width="12.85546875" style="51" hidden="1" customWidth="1"/>
    <col min="22" max="28" width="11.42578125" style="51" hidden="1" customWidth="1"/>
    <col min="29" max="16384" width="14.42578125" style="51" hidden="1"/>
  </cols>
  <sheetData>
    <row r="1" spans="1:28" ht="36.75" customHeight="1" thickBot="1">
      <c r="A1" s="52"/>
      <c r="B1" s="293" t="s">
        <v>256</v>
      </c>
      <c r="C1" s="374" t="s">
        <v>4821</v>
      </c>
      <c r="D1" s="375"/>
      <c r="E1" s="375"/>
      <c r="F1" s="375"/>
      <c r="G1" s="376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.5" thickBot="1">
      <c r="A2" s="52"/>
      <c r="B2" s="294" t="s">
        <v>0</v>
      </c>
      <c r="C2" s="377" t="s">
        <v>4836</v>
      </c>
      <c r="D2" s="378"/>
      <c r="E2" s="378"/>
      <c r="F2" s="378"/>
      <c r="G2" s="379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5" thickBot="1">
      <c r="A3" s="53"/>
      <c r="B3" s="294" t="s">
        <v>1</v>
      </c>
      <c r="C3" s="377" t="s">
        <v>4822</v>
      </c>
      <c r="D3" s="378"/>
      <c r="E3" s="378"/>
      <c r="F3" s="378"/>
      <c r="G3" s="379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.5" thickBot="1">
      <c r="A4" s="56"/>
      <c r="B4" s="294" t="s">
        <v>2</v>
      </c>
      <c r="C4" s="377" t="s">
        <v>4823</v>
      </c>
      <c r="D4" s="378"/>
      <c r="E4" s="378"/>
      <c r="F4" s="378"/>
      <c r="G4" s="379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.5" thickBot="1">
      <c r="A5" s="56"/>
      <c r="B5" s="294" t="s">
        <v>255</v>
      </c>
      <c r="C5" s="377" t="s">
        <v>4824</v>
      </c>
      <c r="D5" s="378"/>
      <c r="E5" s="378"/>
      <c r="F5" s="378"/>
      <c r="G5" s="379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5.7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82" t="s">
        <v>4049</v>
      </c>
      <c r="C7" s="382"/>
      <c r="D7" s="382"/>
      <c r="E7" s="383"/>
      <c r="F7" s="383"/>
      <c r="G7" s="383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82" t="s">
        <v>3</v>
      </c>
      <c r="C9" s="382"/>
      <c r="D9" s="382"/>
      <c r="E9" s="383"/>
      <c r="F9" s="383"/>
      <c r="G9" s="383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384" t="s">
        <v>3879</v>
      </c>
      <c r="C11" s="384"/>
      <c r="D11" s="384"/>
      <c r="E11" s="385"/>
      <c r="F11" s="385"/>
      <c r="G11" s="385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30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4220409</v>
      </c>
      <c r="D14" s="61">
        <f>SUM(D15:D16)</f>
        <v>3795501</v>
      </c>
      <c r="E14" s="61">
        <f>SUM(E15:E16)</f>
        <v>3790184</v>
      </c>
      <c r="F14" s="61">
        <f>+F15+F16</f>
        <v>4019774</v>
      </c>
      <c r="G14" s="61">
        <f>+G15+G16</f>
        <v>4123448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73">
        <v>4220409</v>
      </c>
      <c r="D15" s="373">
        <v>3795501</v>
      </c>
      <c r="E15" s="64">
        <f>'A.1 PRIHODI I RASHODI EK'!F11</f>
        <v>3790184</v>
      </c>
      <c r="F15" s="64">
        <f>'A.1 PRIHODI I RASHODI EK'!G11</f>
        <v>4019774</v>
      </c>
      <c r="G15" s="64">
        <f>'A.1 PRIHODI I RASHODI EK'!H11</f>
        <v>4123448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73"/>
      <c r="D16" s="373"/>
      <c r="E16" s="64">
        <f>'A.1 PRIHODI I RASHODI EK'!F19</f>
        <v>0</v>
      </c>
      <c r="F16" s="64">
        <f>'A.1 PRIHODI I RASHODI EK'!G19</f>
        <v>0</v>
      </c>
      <c r="G16" s="64">
        <f>'A.1 PRIHODI I RASHODI EK'!H19</f>
        <v>0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3894362</v>
      </c>
      <c r="D17" s="68">
        <f>SUM(D18:D19)</f>
        <v>4082701</v>
      </c>
      <c r="E17" s="68">
        <f>SUM(E18:E19)</f>
        <v>4403795</v>
      </c>
      <c r="F17" s="68">
        <f>+F18+F19</f>
        <v>4019774</v>
      </c>
      <c r="G17" s="68">
        <f>+G18+G19</f>
        <v>4123448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70">
        <v>3783870</v>
      </c>
      <c r="D18" s="370">
        <v>4022701</v>
      </c>
      <c r="E18" s="69">
        <f>'A.1 PRIHODI I RASHODI EK'!F27</f>
        <v>4204721</v>
      </c>
      <c r="F18" s="69">
        <f>'A.1 PRIHODI I RASHODI EK'!G27</f>
        <v>3867191</v>
      </c>
      <c r="G18" s="69">
        <f>'A.1 PRIHODI I RASHODI EK'!H27</f>
        <v>3957819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70">
        <v>110492</v>
      </c>
      <c r="D19" s="370">
        <v>60000</v>
      </c>
      <c r="E19" s="69">
        <f>'A.1 PRIHODI I RASHODI EK'!F35</f>
        <v>199074</v>
      </c>
      <c r="F19" s="69">
        <f>'A.1 PRIHODI I RASHODI EK'!G35</f>
        <v>152583</v>
      </c>
      <c r="G19" s="69">
        <f>'A.1 PRIHODI I RASHODI EK'!H35</f>
        <v>165629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5.75">
      <c r="A20" s="60"/>
      <c r="B20" s="60" t="s">
        <v>10</v>
      </c>
      <c r="C20" s="61">
        <f>+C14-C17</f>
        <v>326047</v>
      </c>
      <c r="D20" s="61">
        <f>+D14-D17</f>
        <v>-287200</v>
      </c>
      <c r="E20" s="61">
        <f>+E14-E17</f>
        <v>-613611</v>
      </c>
      <c r="F20" s="61">
        <f>+F14-F17</f>
        <v>0</v>
      </c>
      <c r="G20" s="61">
        <f>+G14-G17</f>
        <v>0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80"/>
      <c r="C21" s="380"/>
      <c r="D21" s="380"/>
      <c r="E21" s="381"/>
      <c r="F21" s="381"/>
      <c r="G21" s="381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8">
      <c r="B22" s="382" t="s">
        <v>3881</v>
      </c>
      <c r="C22" s="382"/>
      <c r="D22" s="382"/>
      <c r="E22" s="383"/>
      <c r="F22" s="383"/>
      <c r="G22" s="383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5.7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30">
      <c r="A25" s="63">
        <v>8</v>
      </c>
      <c r="B25" s="60" t="s">
        <v>13</v>
      </c>
      <c r="C25" s="373"/>
      <c r="D25" s="373"/>
      <c r="E25" s="64">
        <f>'B.1 RAČUN FINANC EK'!F10</f>
        <v>0</v>
      </c>
      <c r="F25" s="64">
        <f>'B.1 RAČUN FINANC EK'!G10</f>
        <v>0</v>
      </c>
      <c r="G25" s="64">
        <f>'B.1 RAČUN FINANC EK'!H10</f>
        <v>0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30">
      <c r="A26" s="63">
        <v>5</v>
      </c>
      <c r="B26" s="60" t="s">
        <v>14</v>
      </c>
      <c r="C26" s="373"/>
      <c r="D26" s="373"/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0</v>
      </c>
      <c r="E27" s="68">
        <f>+E25-E26</f>
        <v>0</v>
      </c>
      <c r="F27" s="68">
        <f t="shared" ref="F27:G27" si="2">+F25-F26</f>
        <v>0</v>
      </c>
      <c r="G27" s="68">
        <f t="shared" si="2"/>
        <v>0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30">
      <c r="A28" s="70" t="s">
        <v>11</v>
      </c>
      <c r="B28" s="202" t="s">
        <v>3880</v>
      </c>
      <c r="C28" s="370"/>
      <c r="D28" s="370">
        <v>287200</v>
      </c>
      <c r="E28" s="69">
        <f>+'Unos prijenosa'!D5</f>
        <v>641959</v>
      </c>
      <c r="F28" s="69">
        <f>+'Unos prijenosa'!D13</f>
        <v>28348</v>
      </c>
      <c r="G28" s="69">
        <f>+'Unos prijenosa'!D21</f>
        <v>28348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30">
      <c r="A29" s="70" t="s">
        <v>12</v>
      </c>
      <c r="B29" s="202" t="s">
        <v>4774</v>
      </c>
      <c r="C29" s="371">
        <v>-326047</v>
      </c>
      <c r="D29" s="371"/>
      <c r="E29" s="72">
        <f>+'Unos prijenosa'!D7</f>
        <v>-28348</v>
      </c>
      <c r="F29" s="72">
        <f>+'Unos prijenosa'!D15</f>
        <v>-28348</v>
      </c>
      <c r="G29" s="73">
        <f>+'Unos prijenosa'!D23</f>
        <v>-28348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-326047</v>
      </c>
      <c r="D30" s="68">
        <f>+D27+D28+D29</f>
        <v>287200</v>
      </c>
      <c r="E30" s="68">
        <f>+E27+E28+E29</f>
        <v>613611</v>
      </c>
      <c r="F30" s="68">
        <f t="shared" ref="F30:G30" si="3">+F27+F28+F29</f>
        <v>0</v>
      </c>
      <c r="G30" s="68">
        <f t="shared" si="3"/>
        <v>0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5.75">
      <c r="B31" s="380"/>
      <c r="C31" s="380"/>
      <c r="D31" s="380"/>
      <c r="E31" s="381"/>
      <c r="F31" s="381"/>
      <c r="G31" s="381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30">
      <c r="A32" s="76"/>
      <c r="B32" s="76" t="s">
        <v>3882</v>
      </c>
      <c r="C32" s="77">
        <f>+C20+C30</f>
        <v>0</v>
      </c>
      <c r="D32" s="77">
        <f>+D20+D30</f>
        <v>0</v>
      </c>
      <c r="E32" s="77">
        <f>+E20+E30</f>
        <v>0</v>
      </c>
      <c r="F32" s="77">
        <f>+F20+F30</f>
        <v>0</v>
      </c>
      <c r="G32" s="77">
        <f>+G20+G30</f>
        <v>0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5.7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5.7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5.7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5.7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5.7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5.7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5.7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5.7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5.7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5.7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5.7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5.7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5.7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5.7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5.7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5.7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5.7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5.7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5.7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5.7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5.7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5.7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5.7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5.7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5.7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5.7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5.7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5.7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5.7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5.7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5.7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5.7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5.7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5.7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5.7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5.7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5.7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5.7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5.7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5.7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5.7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5.7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5.7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5.7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5.7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5.7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5.7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5.7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5.7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5.7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5.7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5.7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5.7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5.7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5.7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5.7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5.7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5.7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5.7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5.7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5.7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5.7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5.7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5.7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5.7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5.7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5.7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5.7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5.7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5.7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5.7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5.7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5.7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5.7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5.7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5.7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5.7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5.7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5.7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5.7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5.7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5.7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5.7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5.7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5.7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5.7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5.7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5.7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5.7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5.7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5.7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5.7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5.7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5.7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5.7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5.7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5.7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xmlns:xlrd2="http://schemas.microsoft.com/office/spreadsheetml/2017/richdata2" ref="M7:W136">
    <sortCondition ref="W7:W136"/>
    <sortCondition ref="O7:O136"/>
  </sortState>
  <dataConsolidate/>
  <mergeCells count="11">
    <mergeCell ref="B21:G21"/>
    <mergeCell ref="B31:G31"/>
    <mergeCell ref="B7:G7"/>
    <mergeCell ref="B9:G9"/>
    <mergeCell ref="B22:G22"/>
    <mergeCell ref="B11:G11"/>
    <mergeCell ref="C1:G1"/>
    <mergeCell ref="C2:G2"/>
    <mergeCell ref="C3:G3"/>
    <mergeCell ref="C4:G4"/>
    <mergeCell ref="C5:G5"/>
  </mergeCells>
  <phoneticPr fontId="32" type="noConversion"/>
  <dataValidations xWindow="617" yWindow="213"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C8" sqref="C8"/>
    </sheetView>
  </sheetViews>
  <sheetFormatPr defaultColWidth="0" defaultRowHeight="15"/>
  <cols>
    <col min="1" max="1" width="5.5703125" style="246" customWidth="1"/>
    <col min="2" max="2" width="35.85546875" style="246" customWidth="1"/>
    <col min="3" max="7" width="17.5703125" style="246" customWidth="1"/>
    <col min="8" max="9" width="25.28515625" style="246" hidden="1" customWidth="1"/>
    <col min="10" max="16384" width="9.14062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75">
      <c r="B2" s="397" t="s">
        <v>4812</v>
      </c>
      <c r="C2" s="397"/>
      <c r="D2" s="397"/>
      <c r="E2" s="397"/>
      <c r="F2" s="397"/>
      <c r="G2" s="397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5.5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1.2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7" t="s">
        <v>4813</v>
      </c>
      <c r="C6" s="345">
        <f>C8+C11+C14</f>
        <v>0</v>
      </c>
      <c r="D6" s="345">
        <f>D8+D11+D14</f>
        <v>0</v>
      </c>
      <c r="E6" s="345">
        <f>+E7+E10</f>
        <v>0</v>
      </c>
      <c r="F6" s="345">
        <f t="shared" ref="F6:G6" si="0">+F7+F10</f>
        <v>0</v>
      </c>
      <c r="G6" s="345">
        <f t="shared" si="0"/>
        <v>0</v>
      </c>
      <c r="H6" s="315" t="str">
        <f>'OPĆI DIO'!$C$1</f>
        <v>21053 VELEUČILIŠTE U KARLOVCU</v>
      </c>
    </row>
    <row r="7" spans="1:9" s="346" customFormat="1">
      <c r="A7" s="346">
        <v>43</v>
      </c>
      <c r="B7" s="344" t="s">
        <v>4816</v>
      </c>
      <c r="C7" s="347">
        <f>C8</f>
        <v>0</v>
      </c>
      <c r="D7" s="347">
        <f t="shared" ref="D7" si="1">D8</f>
        <v>0</v>
      </c>
      <c r="E7" s="347">
        <f>E8+E9</f>
        <v>0</v>
      </c>
      <c r="F7" s="347">
        <f t="shared" ref="F7:G7" si="2">F8+F9</f>
        <v>0</v>
      </c>
      <c r="G7" s="347">
        <f t="shared" si="2"/>
        <v>0</v>
      </c>
      <c r="H7" s="315" t="str">
        <f>'OPĆI DIO'!$C$1</f>
        <v>21053 VELEUČILIŠTE U KARLOVCU</v>
      </c>
    </row>
    <row r="8" spans="1:9" s="281" customFormat="1">
      <c r="A8" s="281">
        <v>81</v>
      </c>
      <c r="B8" s="278" t="s">
        <v>4794</v>
      </c>
      <c r="C8" s="372"/>
      <c r="D8" s="372"/>
      <c r="E8" s="340">
        <f>SUMIF('Unos prihoda i primitaka'!$L$3:$L$501,$A8,'Unos prihoda i primitaka'!G$3:G$501)</f>
        <v>0</v>
      </c>
      <c r="F8" s="340">
        <f>SUMIF('Unos prihoda i primitaka'!$L$3:$L$501,$A8,'Unos prihoda i primitaka'!H$3:H$501)</f>
        <v>0</v>
      </c>
      <c r="G8" s="340">
        <f>SUMIF('Unos prihoda i primitaka'!$L$3:$L$501,$A8,'Unos prihoda i primitaka'!I$3:I$501)</f>
        <v>0</v>
      </c>
      <c r="H8" s="315" t="str">
        <f>'OPĆI DIO'!$C$1</f>
        <v>21053 VELEUČILIŠTE U KARLOVCU</v>
      </c>
    </row>
    <row r="9" spans="1:9" s="281" customFormat="1">
      <c r="A9" s="281">
        <v>83</v>
      </c>
      <c r="B9" s="278" t="s">
        <v>4794</v>
      </c>
      <c r="C9" s="372"/>
      <c r="D9" s="372"/>
      <c r="E9" s="340">
        <f>SUMIF('Unos prihoda i primitaka'!$L$3:$L$501,$A9,'Unos prihoda i primitaka'!G$3:G$501)</f>
        <v>0</v>
      </c>
      <c r="F9" s="340">
        <f>SUMIF('Unos prihoda i primitaka'!$L$3:$L$501,$A9,'Unos prihoda i primitaka'!H$3:H$501)</f>
        <v>0</v>
      </c>
      <c r="G9" s="340">
        <f>SUMIF('Unos prihoda i primitaka'!$L$3:$L$501,$A9,'Unos prihoda i primitaka'!I$3:I$501)</f>
        <v>0</v>
      </c>
      <c r="H9" s="315" t="str">
        <f>'OPĆI DIO'!$C$1</f>
        <v>21053 VELEUČILIŠTE U KARLOVCU</v>
      </c>
    </row>
    <row r="10" spans="1:9" s="348" customFormat="1">
      <c r="A10" s="348">
        <v>81</v>
      </c>
      <c r="B10" s="277" t="s">
        <v>4808</v>
      </c>
      <c r="C10" s="347">
        <f>C11</f>
        <v>0</v>
      </c>
      <c r="D10" s="347">
        <f t="shared" ref="D10" si="3">D11</f>
        <v>0</v>
      </c>
      <c r="E10" s="347">
        <f>E11</f>
        <v>0</v>
      </c>
      <c r="F10" s="347">
        <f t="shared" ref="F10" si="4">F11</f>
        <v>0</v>
      </c>
      <c r="G10" s="347">
        <f t="shared" ref="G10" si="5">G11</f>
        <v>0</v>
      </c>
      <c r="H10" s="315" t="str">
        <f>'OPĆI DIO'!$C$1</f>
        <v>21053 VELEUČILIŠTE U KARLOVCU</v>
      </c>
    </row>
    <row r="11" spans="1:9" s="281" customFormat="1">
      <c r="A11" s="281">
        <v>84</v>
      </c>
      <c r="B11" s="278" t="s">
        <v>4808</v>
      </c>
      <c r="C11" s="372"/>
      <c r="D11" s="372"/>
      <c r="E11" s="340">
        <f>SUMIF('Unos prihoda i primitaka'!$L$3:$L$501,$A11,'Unos prihoda i primitaka'!G$3:G$501)</f>
        <v>0</v>
      </c>
      <c r="F11" s="340">
        <f>SUMIF('Unos prihoda i primitaka'!$L$3:$L$501,$A11,'Unos prihoda i primitaka'!H$3:H$501)</f>
        <v>0</v>
      </c>
      <c r="G11" s="340">
        <f>SUMIF('Unos prihoda i primitaka'!$L$3:$L$501,$A11,'Unos prihoda i primitaka'!I$3:I$501)</f>
        <v>0</v>
      </c>
      <c r="H11" s="315" t="str">
        <f>'OPĆI DIO'!$C$1</f>
        <v>21053 VELEUČILIŠTE U KARLOVCU</v>
      </c>
    </row>
    <row r="12" spans="1:9" s="98" customFormat="1">
      <c r="B12" s="357" t="s">
        <v>4814</v>
      </c>
      <c r="C12" s="358">
        <f>C13</f>
        <v>0</v>
      </c>
      <c r="D12" s="358">
        <f t="shared" ref="D12:G12" si="6">D13</f>
        <v>0</v>
      </c>
      <c r="E12" s="358">
        <f t="shared" si="6"/>
        <v>0</v>
      </c>
      <c r="F12" s="358">
        <f t="shared" si="6"/>
        <v>0</v>
      </c>
      <c r="G12" s="358">
        <f t="shared" si="6"/>
        <v>0</v>
      </c>
      <c r="H12" s="315" t="str">
        <f>'OPĆI DIO'!$C$1</f>
        <v>21053 VELEUČILIŠTE U KARLOVCU</v>
      </c>
    </row>
    <row r="13" spans="1:9" s="346" customFormat="1">
      <c r="B13" s="344" t="s">
        <v>4791</v>
      </c>
      <c r="C13" s="347">
        <f>C14</f>
        <v>0</v>
      </c>
      <c r="D13" s="347">
        <f t="shared" ref="D13" si="7">D14</f>
        <v>0</v>
      </c>
      <c r="E13" s="347">
        <f t="shared" ref="E13" si="8">E14</f>
        <v>0</v>
      </c>
      <c r="F13" s="347">
        <f t="shared" ref="F13" si="9">F14</f>
        <v>0</v>
      </c>
      <c r="G13" s="347">
        <f t="shared" ref="G13" si="10">G14</f>
        <v>0</v>
      </c>
      <c r="H13" s="315" t="str">
        <f>'OPĆI DIO'!$C$1</f>
        <v>21053 VELEUČILIŠTE U KARLOVCU</v>
      </c>
    </row>
    <row r="14" spans="1:9" s="281" customFormat="1">
      <c r="A14" s="281">
        <v>5</v>
      </c>
      <c r="B14" s="278" t="s">
        <v>4791</v>
      </c>
      <c r="C14" s="372"/>
      <c r="D14" s="372"/>
      <c r="E14" s="340">
        <f>SUMIF('Unos rashoda i izdataka'!$S$3:$S$501,$A14,'Unos rashoda i izdataka'!J$3:J$501)+SUMIF('Unos rashoda P4'!$U$3:$U$501,$A14,'Unos rashoda P4'!H$3:H$501)</f>
        <v>0</v>
      </c>
      <c r="F14" s="340">
        <f>SUMIF('Unos rashoda i izdataka'!$S$3:$S$501,$A14,'Unos rashoda i izdataka'!K$3:K$501)+SUMIF('Unos rashoda P4'!$U$3:$U$501,$A14,'Unos rashoda P4'!I$3:I$501)</f>
        <v>0</v>
      </c>
      <c r="G14" s="340">
        <f>SUMIF('Unos rashoda i izdataka'!$S$3:$S$501,$A14,'Unos rashoda i izdataka'!L$3:L$501)+SUMIF('Unos rashoda P4'!$U$3:$U$501,$A14,'Unos rashoda P4'!J$3:J$501)</f>
        <v>0</v>
      </c>
      <c r="H14" s="315" t="str">
        <f>'OPĆI DIO'!$C$1</f>
        <v>21053 VELEUČILIŠTE U KARLOVCU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topLeftCell="A171" workbookViewId="0">
      <selection activeCell="A194" sqref="A194:XFD194"/>
    </sheetView>
  </sheetViews>
  <sheetFormatPr defaultRowHeight="15"/>
  <cols>
    <col min="1" max="1" width="8.42578125" style="98" customWidth="1"/>
    <col min="2" max="2" width="36.42578125" style="98" customWidth="1"/>
    <col min="3" max="3" width="8.42578125" style="98" customWidth="1"/>
    <col min="4" max="4" width="19.5703125" style="98" customWidth="1"/>
    <col min="6" max="6" width="93.5703125" customWidth="1"/>
    <col min="7" max="7" width="9.140625" style="227"/>
    <col min="8" max="8" width="43.140625" bestFit="1" customWidth="1"/>
    <col min="9" max="10" width="9.28515625" style="214" customWidth="1"/>
  </cols>
  <sheetData>
    <row r="1" spans="1:10" ht="25.5">
      <c r="A1" s="134" t="s">
        <v>764</v>
      </c>
      <c r="B1" s="133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4826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24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25" bestFit="1" customWidth="1"/>
    <col min="4" max="5" width="23.7109375" style="126" customWidth="1"/>
    <col min="6" max="6" width="11.7109375" style="124" customWidth="1"/>
  </cols>
  <sheetData>
    <row r="1" spans="1:6" ht="20.25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3"/>
  <sheetViews>
    <sheetView zoomScaleNormal="100" zoomScalePage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defaultColWidth="9.140625" defaultRowHeight="15" customHeight="1"/>
  <cols>
    <col min="1" max="1" width="4.5703125" style="194" customWidth="1"/>
    <col min="2" max="2" width="6.85546875" style="199" customWidth="1"/>
    <col min="3" max="4" width="81.7109375" style="195" customWidth="1"/>
    <col min="5" max="5" width="37.140625" style="195" customWidth="1"/>
    <col min="6" max="6" width="24.7109375" style="196" customWidth="1"/>
    <col min="7" max="7" width="11.7109375" style="195" customWidth="1"/>
    <col min="8" max="8" width="12" style="200" bestFit="1" customWidth="1"/>
    <col min="9" max="9" width="21.7109375" style="142" customWidth="1"/>
    <col min="10" max="257" width="9.140625" style="142"/>
    <col min="258" max="258" width="4.5703125" style="142" customWidth="1"/>
    <col min="259" max="259" width="6.85546875" style="142" customWidth="1"/>
    <col min="260" max="260" width="81.7109375" style="142" customWidth="1"/>
    <col min="261" max="261" width="37.140625" style="142" customWidth="1"/>
    <col min="262" max="262" width="24.7109375" style="142" customWidth="1"/>
    <col min="263" max="263" width="11.7109375" style="142" customWidth="1"/>
    <col min="264" max="264" width="12" style="142" bestFit="1" customWidth="1"/>
    <col min="265" max="265" width="21.7109375" style="142" customWidth="1"/>
    <col min="266" max="513" width="9.140625" style="142"/>
    <col min="514" max="514" width="4.5703125" style="142" customWidth="1"/>
    <col min="515" max="515" width="6.85546875" style="142" customWidth="1"/>
    <col min="516" max="516" width="81.7109375" style="142" customWidth="1"/>
    <col min="517" max="517" width="37.140625" style="142" customWidth="1"/>
    <col min="518" max="518" width="24.7109375" style="142" customWidth="1"/>
    <col min="519" max="519" width="11.7109375" style="142" customWidth="1"/>
    <col min="520" max="520" width="12" style="142" bestFit="1" customWidth="1"/>
    <col min="521" max="521" width="21.7109375" style="142" customWidth="1"/>
    <col min="522" max="769" width="9.140625" style="142"/>
    <col min="770" max="770" width="4.5703125" style="142" customWidth="1"/>
    <col min="771" max="771" width="6.85546875" style="142" customWidth="1"/>
    <col min="772" max="772" width="81.7109375" style="142" customWidth="1"/>
    <col min="773" max="773" width="37.140625" style="142" customWidth="1"/>
    <col min="774" max="774" width="24.7109375" style="142" customWidth="1"/>
    <col min="775" max="775" width="11.7109375" style="142" customWidth="1"/>
    <col min="776" max="776" width="12" style="142" bestFit="1" customWidth="1"/>
    <col min="777" max="777" width="21.7109375" style="142" customWidth="1"/>
    <col min="778" max="1025" width="9.140625" style="142"/>
    <col min="1026" max="1026" width="4.5703125" style="142" customWidth="1"/>
    <col min="1027" max="1027" width="6.85546875" style="142" customWidth="1"/>
    <col min="1028" max="1028" width="81.7109375" style="142" customWidth="1"/>
    <col min="1029" max="1029" width="37.140625" style="142" customWidth="1"/>
    <col min="1030" max="1030" width="24.7109375" style="142" customWidth="1"/>
    <col min="1031" max="1031" width="11.7109375" style="142" customWidth="1"/>
    <col min="1032" max="1032" width="12" style="142" bestFit="1" customWidth="1"/>
    <col min="1033" max="1033" width="21.7109375" style="142" customWidth="1"/>
    <col min="1034" max="1281" width="9.140625" style="142"/>
    <col min="1282" max="1282" width="4.5703125" style="142" customWidth="1"/>
    <col min="1283" max="1283" width="6.85546875" style="142" customWidth="1"/>
    <col min="1284" max="1284" width="81.7109375" style="142" customWidth="1"/>
    <col min="1285" max="1285" width="37.140625" style="142" customWidth="1"/>
    <col min="1286" max="1286" width="24.7109375" style="142" customWidth="1"/>
    <col min="1287" max="1287" width="11.7109375" style="142" customWidth="1"/>
    <col min="1288" max="1288" width="12" style="142" bestFit="1" customWidth="1"/>
    <col min="1289" max="1289" width="21.7109375" style="142" customWidth="1"/>
    <col min="1290" max="1537" width="9.140625" style="142"/>
    <col min="1538" max="1538" width="4.5703125" style="142" customWidth="1"/>
    <col min="1539" max="1539" width="6.85546875" style="142" customWidth="1"/>
    <col min="1540" max="1540" width="81.7109375" style="142" customWidth="1"/>
    <col min="1541" max="1541" width="37.140625" style="142" customWidth="1"/>
    <col min="1542" max="1542" width="24.7109375" style="142" customWidth="1"/>
    <col min="1543" max="1543" width="11.7109375" style="142" customWidth="1"/>
    <col min="1544" max="1544" width="12" style="142" bestFit="1" customWidth="1"/>
    <col min="1545" max="1545" width="21.7109375" style="142" customWidth="1"/>
    <col min="1546" max="1793" width="9.140625" style="142"/>
    <col min="1794" max="1794" width="4.5703125" style="142" customWidth="1"/>
    <col min="1795" max="1795" width="6.85546875" style="142" customWidth="1"/>
    <col min="1796" max="1796" width="81.7109375" style="142" customWidth="1"/>
    <col min="1797" max="1797" width="37.140625" style="142" customWidth="1"/>
    <col min="1798" max="1798" width="24.7109375" style="142" customWidth="1"/>
    <col min="1799" max="1799" width="11.7109375" style="142" customWidth="1"/>
    <col min="1800" max="1800" width="12" style="142" bestFit="1" customWidth="1"/>
    <col min="1801" max="1801" width="21.7109375" style="142" customWidth="1"/>
    <col min="1802" max="2049" width="9.140625" style="142"/>
    <col min="2050" max="2050" width="4.5703125" style="142" customWidth="1"/>
    <col min="2051" max="2051" width="6.85546875" style="142" customWidth="1"/>
    <col min="2052" max="2052" width="81.7109375" style="142" customWidth="1"/>
    <col min="2053" max="2053" width="37.140625" style="142" customWidth="1"/>
    <col min="2054" max="2054" width="24.7109375" style="142" customWidth="1"/>
    <col min="2055" max="2055" width="11.7109375" style="142" customWidth="1"/>
    <col min="2056" max="2056" width="12" style="142" bestFit="1" customWidth="1"/>
    <col min="2057" max="2057" width="21.7109375" style="142" customWidth="1"/>
    <col min="2058" max="2305" width="9.140625" style="142"/>
    <col min="2306" max="2306" width="4.5703125" style="142" customWidth="1"/>
    <col min="2307" max="2307" width="6.85546875" style="142" customWidth="1"/>
    <col min="2308" max="2308" width="81.7109375" style="142" customWidth="1"/>
    <col min="2309" max="2309" width="37.140625" style="142" customWidth="1"/>
    <col min="2310" max="2310" width="24.7109375" style="142" customWidth="1"/>
    <col min="2311" max="2311" width="11.7109375" style="142" customWidth="1"/>
    <col min="2312" max="2312" width="12" style="142" bestFit="1" customWidth="1"/>
    <col min="2313" max="2313" width="21.7109375" style="142" customWidth="1"/>
    <col min="2314" max="2561" width="9.140625" style="142"/>
    <col min="2562" max="2562" width="4.5703125" style="142" customWidth="1"/>
    <col min="2563" max="2563" width="6.85546875" style="142" customWidth="1"/>
    <col min="2564" max="2564" width="81.7109375" style="142" customWidth="1"/>
    <col min="2565" max="2565" width="37.140625" style="142" customWidth="1"/>
    <col min="2566" max="2566" width="24.7109375" style="142" customWidth="1"/>
    <col min="2567" max="2567" width="11.7109375" style="142" customWidth="1"/>
    <col min="2568" max="2568" width="12" style="142" bestFit="1" customWidth="1"/>
    <col min="2569" max="2569" width="21.7109375" style="142" customWidth="1"/>
    <col min="2570" max="2817" width="9.140625" style="142"/>
    <col min="2818" max="2818" width="4.5703125" style="142" customWidth="1"/>
    <col min="2819" max="2819" width="6.85546875" style="142" customWidth="1"/>
    <col min="2820" max="2820" width="81.7109375" style="142" customWidth="1"/>
    <col min="2821" max="2821" width="37.140625" style="142" customWidth="1"/>
    <col min="2822" max="2822" width="24.7109375" style="142" customWidth="1"/>
    <col min="2823" max="2823" width="11.7109375" style="142" customWidth="1"/>
    <col min="2824" max="2824" width="12" style="142" bestFit="1" customWidth="1"/>
    <col min="2825" max="2825" width="21.7109375" style="142" customWidth="1"/>
    <col min="2826" max="3073" width="9.140625" style="142"/>
    <col min="3074" max="3074" width="4.5703125" style="142" customWidth="1"/>
    <col min="3075" max="3075" width="6.85546875" style="142" customWidth="1"/>
    <col min="3076" max="3076" width="81.7109375" style="142" customWidth="1"/>
    <col min="3077" max="3077" width="37.140625" style="142" customWidth="1"/>
    <col min="3078" max="3078" width="24.7109375" style="142" customWidth="1"/>
    <col min="3079" max="3079" width="11.7109375" style="142" customWidth="1"/>
    <col min="3080" max="3080" width="12" style="142" bestFit="1" customWidth="1"/>
    <col min="3081" max="3081" width="21.7109375" style="142" customWidth="1"/>
    <col min="3082" max="3329" width="9.140625" style="142"/>
    <col min="3330" max="3330" width="4.5703125" style="142" customWidth="1"/>
    <col min="3331" max="3331" width="6.85546875" style="142" customWidth="1"/>
    <col min="3332" max="3332" width="81.7109375" style="142" customWidth="1"/>
    <col min="3333" max="3333" width="37.140625" style="142" customWidth="1"/>
    <col min="3334" max="3334" width="24.7109375" style="142" customWidth="1"/>
    <col min="3335" max="3335" width="11.7109375" style="142" customWidth="1"/>
    <col min="3336" max="3336" width="12" style="142" bestFit="1" customWidth="1"/>
    <col min="3337" max="3337" width="21.7109375" style="142" customWidth="1"/>
    <col min="3338" max="3585" width="9.140625" style="142"/>
    <col min="3586" max="3586" width="4.5703125" style="142" customWidth="1"/>
    <col min="3587" max="3587" width="6.85546875" style="142" customWidth="1"/>
    <col min="3588" max="3588" width="81.7109375" style="142" customWidth="1"/>
    <col min="3589" max="3589" width="37.140625" style="142" customWidth="1"/>
    <col min="3590" max="3590" width="24.7109375" style="142" customWidth="1"/>
    <col min="3591" max="3591" width="11.7109375" style="142" customWidth="1"/>
    <col min="3592" max="3592" width="12" style="142" bestFit="1" customWidth="1"/>
    <col min="3593" max="3593" width="21.7109375" style="142" customWidth="1"/>
    <col min="3594" max="3841" width="9.140625" style="142"/>
    <col min="3842" max="3842" width="4.5703125" style="142" customWidth="1"/>
    <col min="3843" max="3843" width="6.85546875" style="142" customWidth="1"/>
    <col min="3844" max="3844" width="81.7109375" style="142" customWidth="1"/>
    <col min="3845" max="3845" width="37.140625" style="142" customWidth="1"/>
    <col min="3846" max="3846" width="24.7109375" style="142" customWidth="1"/>
    <col min="3847" max="3847" width="11.7109375" style="142" customWidth="1"/>
    <col min="3848" max="3848" width="12" style="142" bestFit="1" customWidth="1"/>
    <col min="3849" max="3849" width="21.7109375" style="142" customWidth="1"/>
    <col min="3850" max="4097" width="9.140625" style="142"/>
    <col min="4098" max="4098" width="4.5703125" style="142" customWidth="1"/>
    <col min="4099" max="4099" width="6.85546875" style="142" customWidth="1"/>
    <col min="4100" max="4100" width="81.7109375" style="142" customWidth="1"/>
    <col min="4101" max="4101" width="37.140625" style="142" customWidth="1"/>
    <col min="4102" max="4102" width="24.7109375" style="142" customWidth="1"/>
    <col min="4103" max="4103" width="11.7109375" style="142" customWidth="1"/>
    <col min="4104" max="4104" width="12" style="142" bestFit="1" customWidth="1"/>
    <col min="4105" max="4105" width="21.7109375" style="142" customWidth="1"/>
    <col min="4106" max="4353" width="9.140625" style="142"/>
    <col min="4354" max="4354" width="4.5703125" style="142" customWidth="1"/>
    <col min="4355" max="4355" width="6.85546875" style="142" customWidth="1"/>
    <col min="4356" max="4356" width="81.7109375" style="142" customWidth="1"/>
    <col min="4357" max="4357" width="37.140625" style="142" customWidth="1"/>
    <col min="4358" max="4358" width="24.7109375" style="142" customWidth="1"/>
    <col min="4359" max="4359" width="11.7109375" style="142" customWidth="1"/>
    <col min="4360" max="4360" width="12" style="142" bestFit="1" customWidth="1"/>
    <col min="4361" max="4361" width="21.7109375" style="142" customWidth="1"/>
    <col min="4362" max="4609" width="9.140625" style="142"/>
    <col min="4610" max="4610" width="4.5703125" style="142" customWidth="1"/>
    <col min="4611" max="4611" width="6.85546875" style="142" customWidth="1"/>
    <col min="4612" max="4612" width="81.7109375" style="142" customWidth="1"/>
    <col min="4613" max="4613" width="37.140625" style="142" customWidth="1"/>
    <col min="4614" max="4614" width="24.7109375" style="142" customWidth="1"/>
    <col min="4615" max="4615" width="11.7109375" style="142" customWidth="1"/>
    <col min="4616" max="4616" width="12" style="142" bestFit="1" customWidth="1"/>
    <col min="4617" max="4617" width="21.7109375" style="142" customWidth="1"/>
    <col min="4618" max="4865" width="9.140625" style="142"/>
    <col min="4866" max="4866" width="4.5703125" style="142" customWidth="1"/>
    <col min="4867" max="4867" width="6.85546875" style="142" customWidth="1"/>
    <col min="4868" max="4868" width="81.7109375" style="142" customWidth="1"/>
    <col min="4869" max="4869" width="37.140625" style="142" customWidth="1"/>
    <col min="4870" max="4870" width="24.7109375" style="142" customWidth="1"/>
    <col min="4871" max="4871" width="11.7109375" style="142" customWidth="1"/>
    <col min="4872" max="4872" width="12" style="142" bestFit="1" customWidth="1"/>
    <col min="4873" max="4873" width="21.7109375" style="142" customWidth="1"/>
    <col min="4874" max="5121" width="9.140625" style="142"/>
    <col min="5122" max="5122" width="4.5703125" style="142" customWidth="1"/>
    <col min="5123" max="5123" width="6.85546875" style="142" customWidth="1"/>
    <col min="5124" max="5124" width="81.7109375" style="142" customWidth="1"/>
    <col min="5125" max="5125" width="37.140625" style="142" customWidth="1"/>
    <col min="5126" max="5126" width="24.7109375" style="142" customWidth="1"/>
    <col min="5127" max="5127" width="11.7109375" style="142" customWidth="1"/>
    <col min="5128" max="5128" width="12" style="142" bestFit="1" customWidth="1"/>
    <col min="5129" max="5129" width="21.7109375" style="142" customWidth="1"/>
    <col min="5130" max="5377" width="9.140625" style="142"/>
    <col min="5378" max="5378" width="4.5703125" style="142" customWidth="1"/>
    <col min="5379" max="5379" width="6.85546875" style="142" customWidth="1"/>
    <col min="5380" max="5380" width="81.7109375" style="142" customWidth="1"/>
    <col min="5381" max="5381" width="37.140625" style="142" customWidth="1"/>
    <col min="5382" max="5382" width="24.7109375" style="142" customWidth="1"/>
    <col min="5383" max="5383" width="11.7109375" style="142" customWidth="1"/>
    <col min="5384" max="5384" width="12" style="142" bestFit="1" customWidth="1"/>
    <col min="5385" max="5385" width="21.7109375" style="142" customWidth="1"/>
    <col min="5386" max="5633" width="9.140625" style="142"/>
    <col min="5634" max="5634" width="4.5703125" style="142" customWidth="1"/>
    <col min="5635" max="5635" width="6.85546875" style="142" customWidth="1"/>
    <col min="5636" max="5636" width="81.7109375" style="142" customWidth="1"/>
    <col min="5637" max="5637" width="37.140625" style="142" customWidth="1"/>
    <col min="5638" max="5638" width="24.7109375" style="142" customWidth="1"/>
    <col min="5639" max="5639" width="11.7109375" style="142" customWidth="1"/>
    <col min="5640" max="5640" width="12" style="142" bestFit="1" customWidth="1"/>
    <col min="5641" max="5641" width="21.7109375" style="142" customWidth="1"/>
    <col min="5642" max="5889" width="9.140625" style="142"/>
    <col min="5890" max="5890" width="4.5703125" style="142" customWidth="1"/>
    <col min="5891" max="5891" width="6.85546875" style="142" customWidth="1"/>
    <col min="5892" max="5892" width="81.7109375" style="142" customWidth="1"/>
    <col min="5893" max="5893" width="37.140625" style="142" customWidth="1"/>
    <col min="5894" max="5894" width="24.7109375" style="142" customWidth="1"/>
    <col min="5895" max="5895" width="11.7109375" style="142" customWidth="1"/>
    <col min="5896" max="5896" width="12" style="142" bestFit="1" customWidth="1"/>
    <col min="5897" max="5897" width="21.7109375" style="142" customWidth="1"/>
    <col min="5898" max="6145" width="9.140625" style="142"/>
    <col min="6146" max="6146" width="4.5703125" style="142" customWidth="1"/>
    <col min="6147" max="6147" width="6.85546875" style="142" customWidth="1"/>
    <col min="6148" max="6148" width="81.7109375" style="142" customWidth="1"/>
    <col min="6149" max="6149" width="37.140625" style="142" customWidth="1"/>
    <col min="6150" max="6150" width="24.7109375" style="142" customWidth="1"/>
    <col min="6151" max="6151" width="11.7109375" style="142" customWidth="1"/>
    <col min="6152" max="6152" width="12" style="142" bestFit="1" customWidth="1"/>
    <col min="6153" max="6153" width="21.7109375" style="142" customWidth="1"/>
    <col min="6154" max="6401" width="9.140625" style="142"/>
    <col min="6402" max="6402" width="4.5703125" style="142" customWidth="1"/>
    <col min="6403" max="6403" width="6.85546875" style="142" customWidth="1"/>
    <col min="6404" max="6404" width="81.7109375" style="142" customWidth="1"/>
    <col min="6405" max="6405" width="37.140625" style="142" customWidth="1"/>
    <col min="6406" max="6406" width="24.7109375" style="142" customWidth="1"/>
    <col min="6407" max="6407" width="11.7109375" style="142" customWidth="1"/>
    <col min="6408" max="6408" width="12" style="142" bestFit="1" customWidth="1"/>
    <col min="6409" max="6409" width="21.7109375" style="142" customWidth="1"/>
    <col min="6410" max="6657" width="9.140625" style="142"/>
    <col min="6658" max="6658" width="4.5703125" style="142" customWidth="1"/>
    <col min="6659" max="6659" width="6.85546875" style="142" customWidth="1"/>
    <col min="6660" max="6660" width="81.7109375" style="142" customWidth="1"/>
    <col min="6661" max="6661" width="37.140625" style="142" customWidth="1"/>
    <col min="6662" max="6662" width="24.7109375" style="142" customWidth="1"/>
    <col min="6663" max="6663" width="11.7109375" style="142" customWidth="1"/>
    <col min="6664" max="6664" width="12" style="142" bestFit="1" customWidth="1"/>
    <col min="6665" max="6665" width="21.7109375" style="142" customWidth="1"/>
    <col min="6666" max="6913" width="9.140625" style="142"/>
    <col min="6914" max="6914" width="4.5703125" style="142" customWidth="1"/>
    <col min="6915" max="6915" width="6.85546875" style="142" customWidth="1"/>
    <col min="6916" max="6916" width="81.7109375" style="142" customWidth="1"/>
    <col min="6917" max="6917" width="37.140625" style="142" customWidth="1"/>
    <col min="6918" max="6918" width="24.7109375" style="142" customWidth="1"/>
    <col min="6919" max="6919" width="11.7109375" style="142" customWidth="1"/>
    <col min="6920" max="6920" width="12" style="142" bestFit="1" customWidth="1"/>
    <col min="6921" max="6921" width="21.7109375" style="142" customWidth="1"/>
    <col min="6922" max="7169" width="9.140625" style="142"/>
    <col min="7170" max="7170" width="4.5703125" style="142" customWidth="1"/>
    <col min="7171" max="7171" width="6.85546875" style="142" customWidth="1"/>
    <col min="7172" max="7172" width="81.7109375" style="142" customWidth="1"/>
    <col min="7173" max="7173" width="37.140625" style="142" customWidth="1"/>
    <col min="7174" max="7174" width="24.7109375" style="142" customWidth="1"/>
    <col min="7175" max="7175" width="11.7109375" style="142" customWidth="1"/>
    <col min="7176" max="7176" width="12" style="142" bestFit="1" customWidth="1"/>
    <col min="7177" max="7177" width="21.7109375" style="142" customWidth="1"/>
    <col min="7178" max="7425" width="9.140625" style="142"/>
    <col min="7426" max="7426" width="4.5703125" style="142" customWidth="1"/>
    <col min="7427" max="7427" width="6.85546875" style="142" customWidth="1"/>
    <col min="7428" max="7428" width="81.7109375" style="142" customWidth="1"/>
    <col min="7429" max="7429" width="37.140625" style="142" customWidth="1"/>
    <col min="7430" max="7430" width="24.7109375" style="142" customWidth="1"/>
    <col min="7431" max="7431" width="11.7109375" style="142" customWidth="1"/>
    <col min="7432" max="7432" width="12" style="142" bestFit="1" customWidth="1"/>
    <col min="7433" max="7433" width="21.7109375" style="142" customWidth="1"/>
    <col min="7434" max="7681" width="9.140625" style="142"/>
    <col min="7682" max="7682" width="4.5703125" style="142" customWidth="1"/>
    <col min="7683" max="7683" width="6.85546875" style="142" customWidth="1"/>
    <col min="7684" max="7684" width="81.7109375" style="142" customWidth="1"/>
    <col min="7685" max="7685" width="37.140625" style="142" customWidth="1"/>
    <col min="7686" max="7686" width="24.7109375" style="142" customWidth="1"/>
    <col min="7687" max="7687" width="11.7109375" style="142" customWidth="1"/>
    <col min="7688" max="7688" width="12" style="142" bestFit="1" customWidth="1"/>
    <col min="7689" max="7689" width="21.7109375" style="142" customWidth="1"/>
    <col min="7690" max="7937" width="9.140625" style="142"/>
    <col min="7938" max="7938" width="4.5703125" style="142" customWidth="1"/>
    <col min="7939" max="7939" width="6.85546875" style="142" customWidth="1"/>
    <col min="7940" max="7940" width="81.7109375" style="142" customWidth="1"/>
    <col min="7941" max="7941" width="37.140625" style="142" customWidth="1"/>
    <col min="7942" max="7942" width="24.7109375" style="142" customWidth="1"/>
    <col min="7943" max="7943" width="11.7109375" style="142" customWidth="1"/>
    <col min="7944" max="7944" width="12" style="142" bestFit="1" customWidth="1"/>
    <col min="7945" max="7945" width="21.7109375" style="142" customWidth="1"/>
    <col min="7946" max="8193" width="9.140625" style="142"/>
    <col min="8194" max="8194" width="4.5703125" style="142" customWidth="1"/>
    <col min="8195" max="8195" width="6.85546875" style="142" customWidth="1"/>
    <col min="8196" max="8196" width="81.7109375" style="142" customWidth="1"/>
    <col min="8197" max="8197" width="37.140625" style="142" customWidth="1"/>
    <col min="8198" max="8198" width="24.7109375" style="142" customWidth="1"/>
    <col min="8199" max="8199" width="11.7109375" style="142" customWidth="1"/>
    <col min="8200" max="8200" width="12" style="142" bestFit="1" customWidth="1"/>
    <col min="8201" max="8201" width="21.7109375" style="142" customWidth="1"/>
    <col min="8202" max="8449" width="9.140625" style="142"/>
    <col min="8450" max="8450" width="4.5703125" style="142" customWidth="1"/>
    <col min="8451" max="8451" width="6.85546875" style="142" customWidth="1"/>
    <col min="8452" max="8452" width="81.7109375" style="142" customWidth="1"/>
    <col min="8453" max="8453" width="37.140625" style="142" customWidth="1"/>
    <col min="8454" max="8454" width="24.7109375" style="142" customWidth="1"/>
    <col min="8455" max="8455" width="11.7109375" style="142" customWidth="1"/>
    <col min="8456" max="8456" width="12" style="142" bestFit="1" customWidth="1"/>
    <col min="8457" max="8457" width="21.7109375" style="142" customWidth="1"/>
    <col min="8458" max="8705" width="9.140625" style="142"/>
    <col min="8706" max="8706" width="4.5703125" style="142" customWidth="1"/>
    <col min="8707" max="8707" width="6.85546875" style="142" customWidth="1"/>
    <col min="8708" max="8708" width="81.7109375" style="142" customWidth="1"/>
    <col min="8709" max="8709" width="37.140625" style="142" customWidth="1"/>
    <col min="8710" max="8710" width="24.7109375" style="142" customWidth="1"/>
    <col min="8711" max="8711" width="11.7109375" style="142" customWidth="1"/>
    <col min="8712" max="8712" width="12" style="142" bestFit="1" customWidth="1"/>
    <col min="8713" max="8713" width="21.7109375" style="142" customWidth="1"/>
    <col min="8714" max="8961" width="9.140625" style="142"/>
    <col min="8962" max="8962" width="4.5703125" style="142" customWidth="1"/>
    <col min="8963" max="8963" width="6.85546875" style="142" customWidth="1"/>
    <col min="8964" max="8964" width="81.7109375" style="142" customWidth="1"/>
    <col min="8965" max="8965" width="37.140625" style="142" customWidth="1"/>
    <col min="8966" max="8966" width="24.7109375" style="142" customWidth="1"/>
    <col min="8967" max="8967" width="11.7109375" style="142" customWidth="1"/>
    <col min="8968" max="8968" width="12" style="142" bestFit="1" customWidth="1"/>
    <col min="8969" max="8969" width="21.7109375" style="142" customWidth="1"/>
    <col min="8970" max="9217" width="9.140625" style="142"/>
    <col min="9218" max="9218" width="4.5703125" style="142" customWidth="1"/>
    <col min="9219" max="9219" width="6.85546875" style="142" customWidth="1"/>
    <col min="9220" max="9220" width="81.7109375" style="142" customWidth="1"/>
    <col min="9221" max="9221" width="37.140625" style="142" customWidth="1"/>
    <col min="9222" max="9222" width="24.7109375" style="142" customWidth="1"/>
    <col min="9223" max="9223" width="11.7109375" style="142" customWidth="1"/>
    <col min="9224" max="9224" width="12" style="142" bestFit="1" customWidth="1"/>
    <col min="9225" max="9225" width="21.7109375" style="142" customWidth="1"/>
    <col min="9226" max="9473" width="9.140625" style="142"/>
    <col min="9474" max="9474" width="4.5703125" style="142" customWidth="1"/>
    <col min="9475" max="9475" width="6.85546875" style="142" customWidth="1"/>
    <col min="9476" max="9476" width="81.7109375" style="142" customWidth="1"/>
    <col min="9477" max="9477" width="37.140625" style="142" customWidth="1"/>
    <col min="9478" max="9478" width="24.7109375" style="142" customWidth="1"/>
    <col min="9479" max="9479" width="11.7109375" style="142" customWidth="1"/>
    <col min="9480" max="9480" width="12" style="142" bestFit="1" customWidth="1"/>
    <col min="9481" max="9481" width="21.7109375" style="142" customWidth="1"/>
    <col min="9482" max="9729" width="9.140625" style="142"/>
    <col min="9730" max="9730" width="4.5703125" style="142" customWidth="1"/>
    <col min="9731" max="9731" width="6.85546875" style="142" customWidth="1"/>
    <col min="9732" max="9732" width="81.7109375" style="142" customWidth="1"/>
    <col min="9733" max="9733" width="37.140625" style="142" customWidth="1"/>
    <col min="9734" max="9734" width="24.7109375" style="142" customWidth="1"/>
    <col min="9735" max="9735" width="11.7109375" style="142" customWidth="1"/>
    <col min="9736" max="9736" width="12" style="142" bestFit="1" customWidth="1"/>
    <col min="9737" max="9737" width="21.7109375" style="142" customWidth="1"/>
    <col min="9738" max="9985" width="9.140625" style="142"/>
    <col min="9986" max="9986" width="4.5703125" style="142" customWidth="1"/>
    <col min="9987" max="9987" width="6.85546875" style="142" customWidth="1"/>
    <col min="9988" max="9988" width="81.7109375" style="142" customWidth="1"/>
    <col min="9989" max="9989" width="37.140625" style="142" customWidth="1"/>
    <col min="9990" max="9990" width="24.7109375" style="142" customWidth="1"/>
    <col min="9991" max="9991" width="11.7109375" style="142" customWidth="1"/>
    <col min="9992" max="9992" width="12" style="142" bestFit="1" customWidth="1"/>
    <col min="9993" max="9993" width="21.7109375" style="142" customWidth="1"/>
    <col min="9994" max="10241" width="9.140625" style="142"/>
    <col min="10242" max="10242" width="4.5703125" style="142" customWidth="1"/>
    <col min="10243" max="10243" width="6.85546875" style="142" customWidth="1"/>
    <col min="10244" max="10244" width="81.7109375" style="142" customWidth="1"/>
    <col min="10245" max="10245" width="37.140625" style="142" customWidth="1"/>
    <col min="10246" max="10246" width="24.7109375" style="142" customWidth="1"/>
    <col min="10247" max="10247" width="11.7109375" style="142" customWidth="1"/>
    <col min="10248" max="10248" width="12" style="142" bestFit="1" customWidth="1"/>
    <col min="10249" max="10249" width="21.7109375" style="142" customWidth="1"/>
    <col min="10250" max="10497" width="9.140625" style="142"/>
    <col min="10498" max="10498" width="4.5703125" style="142" customWidth="1"/>
    <col min="10499" max="10499" width="6.85546875" style="142" customWidth="1"/>
    <col min="10500" max="10500" width="81.7109375" style="142" customWidth="1"/>
    <col min="10501" max="10501" width="37.140625" style="142" customWidth="1"/>
    <col min="10502" max="10502" width="24.7109375" style="142" customWidth="1"/>
    <col min="10503" max="10503" width="11.7109375" style="142" customWidth="1"/>
    <col min="10504" max="10504" width="12" style="142" bestFit="1" customWidth="1"/>
    <col min="10505" max="10505" width="21.7109375" style="142" customWidth="1"/>
    <col min="10506" max="10753" width="9.140625" style="142"/>
    <col min="10754" max="10754" width="4.5703125" style="142" customWidth="1"/>
    <col min="10755" max="10755" width="6.85546875" style="142" customWidth="1"/>
    <col min="10756" max="10756" width="81.7109375" style="142" customWidth="1"/>
    <col min="10757" max="10757" width="37.140625" style="142" customWidth="1"/>
    <col min="10758" max="10758" width="24.7109375" style="142" customWidth="1"/>
    <col min="10759" max="10759" width="11.7109375" style="142" customWidth="1"/>
    <col min="10760" max="10760" width="12" style="142" bestFit="1" customWidth="1"/>
    <col min="10761" max="10761" width="21.7109375" style="142" customWidth="1"/>
    <col min="10762" max="11009" width="9.140625" style="142"/>
    <col min="11010" max="11010" width="4.5703125" style="142" customWidth="1"/>
    <col min="11011" max="11011" width="6.85546875" style="142" customWidth="1"/>
    <col min="11012" max="11012" width="81.7109375" style="142" customWidth="1"/>
    <col min="11013" max="11013" width="37.140625" style="142" customWidth="1"/>
    <col min="11014" max="11014" width="24.7109375" style="142" customWidth="1"/>
    <col min="11015" max="11015" width="11.7109375" style="142" customWidth="1"/>
    <col min="11016" max="11016" width="12" style="142" bestFit="1" customWidth="1"/>
    <col min="11017" max="11017" width="21.7109375" style="142" customWidth="1"/>
    <col min="11018" max="11265" width="9.140625" style="142"/>
    <col min="11266" max="11266" width="4.5703125" style="142" customWidth="1"/>
    <col min="11267" max="11267" width="6.85546875" style="142" customWidth="1"/>
    <col min="11268" max="11268" width="81.7109375" style="142" customWidth="1"/>
    <col min="11269" max="11269" width="37.140625" style="142" customWidth="1"/>
    <col min="11270" max="11270" width="24.7109375" style="142" customWidth="1"/>
    <col min="11271" max="11271" width="11.7109375" style="142" customWidth="1"/>
    <col min="11272" max="11272" width="12" style="142" bestFit="1" customWidth="1"/>
    <col min="11273" max="11273" width="21.7109375" style="142" customWidth="1"/>
    <col min="11274" max="11521" width="9.140625" style="142"/>
    <col min="11522" max="11522" width="4.5703125" style="142" customWidth="1"/>
    <col min="11523" max="11523" width="6.85546875" style="142" customWidth="1"/>
    <col min="11524" max="11524" width="81.7109375" style="142" customWidth="1"/>
    <col min="11525" max="11525" width="37.140625" style="142" customWidth="1"/>
    <col min="11526" max="11526" width="24.7109375" style="142" customWidth="1"/>
    <col min="11527" max="11527" width="11.7109375" style="142" customWidth="1"/>
    <col min="11528" max="11528" width="12" style="142" bestFit="1" customWidth="1"/>
    <col min="11529" max="11529" width="21.7109375" style="142" customWidth="1"/>
    <col min="11530" max="11777" width="9.140625" style="142"/>
    <col min="11778" max="11778" width="4.5703125" style="142" customWidth="1"/>
    <col min="11779" max="11779" width="6.85546875" style="142" customWidth="1"/>
    <col min="11780" max="11780" width="81.7109375" style="142" customWidth="1"/>
    <col min="11781" max="11781" width="37.140625" style="142" customWidth="1"/>
    <col min="11782" max="11782" width="24.7109375" style="142" customWidth="1"/>
    <col min="11783" max="11783" width="11.7109375" style="142" customWidth="1"/>
    <col min="11784" max="11784" width="12" style="142" bestFit="1" customWidth="1"/>
    <col min="11785" max="11785" width="21.7109375" style="142" customWidth="1"/>
    <col min="11786" max="12033" width="9.140625" style="142"/>
    <col min="12034" max="12034" width="4.5703125" style="142" customWidth="1"/>
    <col min="12035" max="12035" width="6.85546875" style="142" customWidth="1"/>
    <col min="12036" max="12036" width="81.7109375" style="142" customWidth="1"/>
    <col min="12037" max="12037" width="37.140625" style="142" customWidth="1"/>
    <col min="12038" max="12038" width="24.7109375" style="142" customWidth="1"/>
    <col min="12039" max="12039" width="11.7109375" style="142" customWidth="1"/>
    <col min="12040" max="12040" width="12" style="142" bestFit="1" customWidth="1"/>
    <col min="12041" max="12041" width="21.7109375" style="142" customWidth="1"/>
    <col min="12042" max="12289" width="9.140625" style="142"/>
    <col min="12290" max="12290" width="4.5703125" style="142" customWidth="1"/>
    <col min="12291" max="12291" width="6.85546875" style="142" customWidth="1"/>
    <col min="12292" max="12292" width="81.7109375" style="142" customWidth="1"/>
    <col min="12293" max="12293" width="37.140625" style="142" customWidth="1"/>
    <col min="12294" max="12294" width="24.7109375" style="142" customWidth="1"/>
    <col min="12295" max="12295" width="11.7109375" style="142" customWidth="1"/>
    <col min="12296" max="12296" width="12" style="142" bestFit="1" customWidth="1"/>
    <col min="12297" max="12297" width="21.7109375" style="142" customWidth="1"/>
    <col min="12298" max="12545" width="9.140625" style="142"/>
    <col min="12546" max="12546" width="4.5703125" style="142" customWidth="1"/>
    <col min="12547" max="12547" width="6.85546875" style="142" customWidth="1"/>
    <col min="12548" max="12548" width="81.7109375" style="142" customWidth="1"/>
    <col min="12549" max="12549" width="37.140625" style="142" customWidth="1"/>
    <col min="12550" max="12550" width="24.7109375" style="142" customWidth="1"/>
    <col min="12551" max="12551" width="11.7109375" style="142" customWidth="1"/>
    <col min="12552" max="12552" width="12" style="142" bestFit="1" customWidth="1"/>
    <col min="12553" max="12553" width="21.7109375" style="142" customWidth="1"/>
    <col min="12554" max="12801" width="9.140625" style="142"/>
    <col min="12802" max="12802" width="4.5703125" style="142" customWidth="1"/>
    <col min="12803" max="12803" width="6.85546875" style="142" customWidth="1"/>
    <col min="12804" max="12804" width="81.7109375" style="142" customWidth="1"/>
    <col min="12805" max="12805" width="37.140625" style="142" customWidth="1"/>
    <col min="12806" max="12806" width="24.7109375" style="142" customWidth="1"/>
    <col min="12807" max="12807" width="11.7109375" style="142" customWidth="1"/>
    <col min="12808" max="12808" width="12" style="142" bestFit="1" customWidth="1"/>
    <col min="12809" max="12809" width="21.7109375" style="142" customWidth="1"/>
    <col min="12810" max="13057" width="9.140625" style="142"/>
    <col min="13058" max="13058" width="4.5703125" style="142" customWidth="1"/>
    <col min="13059" max="13059" width="6.85546875" style="142" customWidth="1"/>
    <col min="13060" max="13060" width="81.7109375" style="142" customWidth="1"/>
    <col min="13061" max="13061" width="37.140625" style="142" customWidth="1"/>
    <col min="13062" max="13062" width="24.7109375" style="142" customWidth="1"/>
    <col min="13063" max="13063" width="11.7109375" style="142" customWidth="1"/>
    <col min="13064" max="13064" width="12" style="142" bestFit="1" customWidth="1"/>
    <col min="13065" max="13065" width="21.7109375" style="142" customWidth="1"/>
    <col min="13066" max="13313" width="9.140625" style="142"/>
    <col min="13314" max="13314" width="4.5703125" style="142" customWidth="1"/>
    <col min="13315" max="13315" width="6.85546875" style="142" customWidth="1"/>
    <col min="13316" max="13316" width="81.7109375" style="142" customWidth="1"/>
    <col min="13317" max="13317" width="37.140625" style="142" customWidth="1"/>
    <col min="13318" max="13318" width="24.7109375" style="142" customWidth="1"/>
    <col min="13319" max="13319" width="11.7109375" style="142" customWidth="1"/>
    <col min="13320" max="13320" width="12" style="142" bestFit="1" customWidth="1"/>
    <col min="13321" max="13321" width="21.7109375" style="142" customWidth="1"/>
    <col min="13322" max="13569" width="9.140625" style="142"/>
    <col min="13570" max="13570" width="4.5703125" style="142" customWidth="1"/>
    <col min="13571" max="13571" width="6.85546875" style="142" customWidth="1"/>
    <col min="13572" max="13572" width="81.7109375" style="142" customWidth="1"/>
    <col min="13573" max="13573" width="37.140625" style="142" customWidth="1"/>
    <col min="13574" max="13574" width="24.7109375" style="142" customWidth="1"/>
    <col min="13575" max="13575" width="11.7109375" style="142" customWidth="1"/>
    <col min="13576" max="13576" width="12" style="142" bestFit="1" customWidth="1"/>
    <col min="13577" max="13577" width="21.7109375" style="142" customWidth="1"/>
    <col min="13578" max="13825" width="9.140625" style="142"/>
    <col min="13826" max="13826" width="4.5703125" style="142" customWidth="1"/>
    <col min="13827" max="13827" width="6.85546875" style="142" customWidth="1"/>
    <col min="13828" max="13828" width="81.7109375" style="142" customWidth="1"/>
    <col min="13829" max="13829" width="37.140625" style="142" customWidth="1"/>
    <col min="13830" max="13830" width="24.7109375" style="142" customWidth="1"/>
    <col min="13831" max="13831" width="11.7109375" style="142" customWidth="1"/>
    <col min="13832" max="13832" width="12" style="142" bestFit="1" customWidth="1"/>
    <col min="13833" max="13833" width="21.7109375" style="142" customWidth="1"/>
    <col min="13834" max="14081" width="9.140625" style="142"/>
    <col min="14082" max="14082" width="4.5703125" style="142" customWidth="1"/>
    <col min="14083" max="14083" width="6.85546875" style="142" customWidth="1"/>
    <col min="14084" max="14084" width="81.7109375" style="142" customWidth="1"/>
    <col min="14085" max="14085" width="37.140625" style="142" customWidth="1"/>
    <col min="14086" max="14086" width="24.7109375" style="142" customWidth="1"/>
    <col min="14087" max="14087" width="11.7109375" style="142" customWidth="1"/>
    <col min="14088" max="14088" width="12" style="142" bestFit="1" customWidth="1"/>
    <col min="14089" max="14089" width="21.7109375" style="142" customWidth="1"/>
    <col min="14090" max="14337" width="9.140625" style="142"/>
    <col min="14338" max="14338" width="4.5703125" style="142" customWidth="1"/>
    <col min="14339" max="14339" width="6.85546875" style="142" customWidth="1"/>
    <col min="14340" max="14340" width="81.7109375" style="142" customWidth="1"/>
    <col min="14341" max="14341" width="37.140625" style="142" customWidth="1"/>
    <col min="14342" max="14342" width="24.7109375" style="142" customWidth="1"/>
    <col min="14343" max="14343" width="11.7109375" style="142" customWidth="1"/>
    <col min="14344" max="14344" width="12" style="142" bestFit="1" customWidth="1"/>
    <col min="14345" max="14345" width="21.7109375" style="142" customWidth="1"/>
    <col min="14346" max="14593" width="9.140625" style="142"/>
    <col min="14594" max="14594" width="4.5703125" style="142" customWidth="1"/>
    <col min="14595" max="14595" width="6.85546875" style="142" customWidth="1"/>
    <col min="14596" max="14596" width="81.7109375" style="142" customWidth="1"/>
    <col min="14597" max="14597" width="37.140625" style="142" customWidth="1"/>
    <col min="14598" max="14598" width="24.7109375" style="142" customWidth="1"/>
    <col min="14599" max="14599" width="11.7109375" style="142" customWidth="1"/>
    <col min="14600" max="14600" width="12" style="142" bestFit="1" customWidth="1"/>
    <col min="14601" max="14601" width="21.7109375" style="142" customWidth="1"/>
    <col min="14602" max="14849" width="9.140625" style="142"/>
    <col min="14850" max="14850" width="4.5703125" style="142" customWidth="1"/>
    <col min="14851" max="14851" width="6.85546875" style="142" customWidth="1"/>
    <col min="14852" max="14852" width="81.7109375" style="142" customWidth="1"/>
    <col min="14853" max="14853" width="37.140625" style="142" customWidth="1"/>
    <col min="14854" max="14854" width="24.7109375" style="142" customWidth="1"/>
    <col min="14855" max="14855" width="11.7109375" style="142" customWidth="1"/>
    <col min="14856" max="14856" width="12" style="142" bestFit="1" customWidth="1"/>
    <col min="14857" max="14857" width="21.7109375" style="142" customWidth="1"/>
    <col min="14858" max="15105" width="9.140625" style="142"/>
    <col min="15106" max="15106" width="4.5703125" style="142" customWidth="1"/>
    <col min="15107" max="15107" width="6.85546875" style="142" customWidth="1"/>
    <col min="15108" max="15108" width="81.7109375" style="142" customWidth="1"/>
    <col min="15109" max="15109" width="37.140625" style="142" customWidth="1"/>
    <col min="15110" max="15110" width="24.7109375" style="142" customWidth="1"/>
    <col min="15111" max="15111" width="11.7109375" style="142" customWidth="1"/>
    <col min="15112" max="15112" width="12" style="142" bestFit="1" customWidth="1"/>
    <col min="15113" max="15113" width="21.7109375" style="142" customWidth="1"/>
    <col min="15114" max="15361" width="9.140625" style="142"/>
    <col min="15362" max="15362" width="4.5703125" style="142" customWidth="1"/>
    <col min="15363" max="15363" width="6.85546875" style="142" customWidth="1"/>
    <col min="15364" max="15364" width="81.7109375" style="142" customWidth="1"/>
    <col min="15365" max="15365" width="37.140625" style="142" customWidth="1"/>
    <col min="15366" max="15366" width="24.7109375" style="142" customWidth="1"/>
    <col min="15367" max="15367" width="11.7109375" style="142" customWidth="1"/>
    <col min="15368" max="15368" width="12" style="142" bestFit="1" customWidth="1"/>
    <col min="15369" max="15369" width="21.7109375" style="142" customWidth="1"/>
    <col min="15370" max="15617" width="9.140625" style="142"/>
    <col min="15618" max="15618" width="4.5703125" style="142" customWidth="1"/>
    <col min="15619" max="15619" width="6.85546875" style="142" customWidth="1"/>
    <col min="15620" max="15620" width="81.7109375" style="142" customWidth="1"/>
    <col min="15621" max="15621" width="37.140625" style="142" customWidth="1"/>
    <col min="15622" max="15622" width="24.7109375" style="142" customWidth="1"/>
    <col min="15623" max="15623" width="11.7109375" style="142" customWidth="1"/>
    <col min="15624" max="15624" width="12" style="142" bestFit="1" customWidth="1"/>
    <col min="15625" max="15625" width="21.7109375" style="142" customWidth="1"/>
    <col min="15626" max="15873" width="9.140625" style="142"/>
    <col min="15874" max="15874" width="4.5703125" style="142" customWidth="1"/>
    <col min="15875" max="15875" width="6.85546875" style="142" customWidth="1"/>
    <col min="15876" max="15876" width="81.7109375" style="142" customWidth="1"/>
    <col min="15877" max="15877" width="37.140625" style="142" customWidth="1"/>
    <col min="15878" max="15878" width="24.7109375" style="142" customWidth="1"/>
    <col min="15879" max="15879" width="11.7109375" style="142" customWidth="1"/>
    <col min="15880" max="15880" width="12" style="142" bestFit="1" customWidth="1"/>
    <col min="15881" max="15881" width="21.7109375" style="142" customWidth="1"/>
    <col min="15882" max="16129" width="9.140625" style="142"/>
    <col min="16130" max="16130" width="4.5703125" style="142" customWidth="1"/>
    <col min="16131" max="16131" width="6.85546875" style="142" customWidth="1"/>
    <col min="16132" max="16132" width="81.7109375" style="142" customWidth="1"/>
    <col min="16133" max="16133" width="37.140625" style="142" customWidth="1"/>
    <col min="16134" max="16134" width="24.7109375" style="142" customWidth="1"/>
    <col min="16135" max="16135" width="11.7109375" style="142" customWidth="1"/>
    <col min="16136" max="16136" width="12" style="142" bestFit="1" customWidth="1"/>
    <col min="16137" max="16137" width="21.7109375" style="142" customWidth="1"/>
    <col min="16138" max="16384" width="9.140625" style="142"/>
  </cols>
  <sheetData>
    <row r="1" spans="1:10" ht="18" customHeight="1" thickBot="1">
      <c r="A1" s="404" t="s">
        <v>2339</v>
      </c>
      <c r="B1" s="404"/>
      <c r="C1" s="404"/>
      <c r="D1" s="404"/>
      <c r="E1" s="404"/>
      <c r="F1" s="404"/>
      <c r="G1" s="404"/>
      <c r="H1" s="404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4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4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6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5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4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4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4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4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4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157" customFormat="1" ht="15" customHeight="1">
      <c r="A168" s="164">
        <f t="shared" si="4"/>
        <v>165</v>
      </c>
      <c r="B168" s="165">
        <v>42024</v>
      </c>
      <c r="C168" s="166" t="s">
        <v>297</v>
      </c>
      <c r="D168" s="166" t="str">
        <f t="shared" si="5"/>
        <v>SVEUČILIŠTE JURJA DOBRILE U PULI (42024)</v>
      </c>
      <c r="E168" s="166" t="s">
        <v>298</v>
      </c>
      <c r="F168" s="166" t="s">
        <v>299</v>
      </c>
      <c r="G168" s="167">
        <v>2161753</v>
      </c>
      <c r="H168" s="168" t="s">
        <v>300</v>
      </c>
    </row>
    <row r="169" spans="1:10" s="157" customFormat="1" ht="15" customHeight="1">
      <c r="A169" s="164">
        <f t="shared" si="4"/>
        <v>166</v>
      </c>
      <c r="B169" s="165">
        <v>48267</v>
      </c>
      <c r="C169" s="166" t="s">
        <v>301</v>
      </c>
      <c r="D169" s="166" t="str">
        <f t="shared" si="5"/>
        <v>SVEUČILIŠTE SJEVER (48267)</v>
      </c>
      <c r="E169" s="166" t="s">
        <v>1271</v>
      </c>
      <c r="F169" s="166" t="s">
        <v>302</v>
      </c>
      <c r="G169" s="167">
        <v>2752298</v>
      </c>
      <c r="H169" s="168" t="s">
        <v>303</v>
      </c>
    </row>
    <row r="170" spans="1:10" s="182" customFormat="1" ht="15" customHeight="1">
      <c r="A170" s="164">
        <f t="shared" si="4"/>
        <v>167</v>
      </c>
      <c r="B170" s="165">
        <v>24141</v>
      </c>
      <c r="C170" s="166" t="s">
        <v>304</v>
      </c>
      <c r="D170" s="166" t="str">
        <f t="shared" si="5"/>
        <v>SVEUČILIŠTE U DUBROVNIKU (24141)</v>
      </c>
      <c r="E170" s="166" t="s">
        <v>305</v>
      </c>
      <c r="F170" s="166" t="s">
        <v>306</v>
      </c>
      <c r="G170" s="167">
        <v>1787578</v>
      </c>
      <c r="H170" s="168" t="s">
        <v>307</v>
      </c>
      <c r="J170" s="157"/>
    </row>
    <row r="171" spans="1:10" s="157" customFormat="1" ht="15" customHeight="1">
      <c r="A171" s="164">
        <f t="shared" si="4"/>
        <v>168</v>
      </c>
      <c r="B171" s="165">
        <v>2444</v>
      </c>
      <c r="C171" s="166" t="s">
        <v>311</v>
      </c>
      <c r="D171" s="166" t="str">
        <f t="shared" si="5"/>
        <v>SVEUČILIŠTE U RIJECI (2444)</v>
      </c>
      <c r="E171" s="166" t="s">
        <v>312</v>
      </c>
      <c r="F171" s="166" t="s">
        <v>313</v>
      </c>
      <c r="G171" s="167">
        <v>3337413</v>
      </c>
      <c r="H171" s="168" t="s">
        <v>314</v>
      </c>
    </row>
    <row r="172" spans="1:10" ht="15" customHeight="1">
      <c r="A172" s="164">
        <f t="shared" si="4"/>
        <v>169</v>
      </c>
      <c r="B172" s="165">
        <v>38454</v>
      </c>
      <c r="C172" s="166" t="s">
        <v>315</v>
      </c>
      <c r="D172" s="166" t="str">
        <f t="shared" si="5"/>
        <v>SVEUČILIŠTE U RIJECI - AKADEMIJA PRIMJENJENIH UMJETNOSTI (38454)</v>
      </c>
      <c r="E172" s="166" t="s">
        <v>316</v>
      </c>
      <c r="F172" s="166" t="s">
        <v>313</v>
      </c>
      <c r="G172" s="174">
        <v>1954253</v>
      </c>
      <c r="H172" s="168" t="s">
        <v>317</v>
      </c>
      <c r="J172" s="157"/>
    </row>
    <row r="173" spans="1:10" ht="15" customHeight="1">
      <c r="A173" s="164">
        <f t="shared" si="4"/>
        <v>170</v>
      </c>
      <c r="B173" s="165">
        <v>2186</v>
      </c>
      <c r="C173" s="166" t="s">
        <v>318</v>
      </c>
      <c r="D173" s="166" t="str">
        <f t="shared" si="5"/>
        <v>SVEUČILIŠTE U RIJECI - EKONOMSKI FAKULTET (2186)</v>
      </c>
      <c r="E173" s="166" t="s">
        <v>319</v>
      </c>
      <c r="F173" s="166" t="s">
        <v>313</v>
      </c>
      <c r="G173" s="167">
        <v>3328627</v>
      </c>
      <c r="H173" s="168" t="s">
        <v>320</v>
      </c>
      <c r="J173" s="157"/>
    </row>
    <row r="174" spans="1:10" ht="15" customHeight="1">
      <c r="A174" s="164">
        <f t="shared" si="4"/>
        <v>171</v>
      </c>
      <c r="B174" s="165">
        <v>2194</v>
      </c>
      <c r="C174" s="166" t="s">
        <v>321</v>
      </c>
      <c r="D174" s="166" t="str">
        <f t="shared" si="5"/>
        <v>SVEUČILIŠTE U RIJECI - FAKULTET ZA MENADŽMENT U TURIZMU I UGOSTITELJSTVU (2194)</v>
      </c>
      <c r="E174" s="166" t="s">
        <v>322</v>
      </c>
      <c r="F174" s="166" t="s">
        <v>323</v>
      </c>
      <c r="G174" s="167">
        <v>3091732</v>
      </c>
      <c r="H174" s="168" t="s">
        <v>324</v>
      </c>
      <c r="J174" s="157"/>
    </row>
    <row r="175" spans="1:10" ht="15" customHeight="1">
      <c r="A175" s="164">
        <f t="shared" si="4"/>
        <v>172</v>
      </c>
      <c r="B175" s="165">
        <v>48023</v>
      </c>
      <c r="C175" s="166" t="s">
        <v>348</v>
      </c>
      <c r="D175" s="166" t="str">
        <f t="shared" si="5"/>
        <v>SVEUČILIŠTE U RIJECI - FAKULTET ZDRAVSTVENIH STUDIJA U RIJECI (48023)</v>
      </c>
      <c r="E175" s="166" t="s">
        <v>349</v>
      </c>
      <c r="F175" s="166" t="s">
        <v>313</v>
      </c>
      <c r="G175" s="169" t="s">
        <v>350</v>
      </c>
      <c r="H175" s="168" t="s">
        <v>351</v>
      </c>
      <c r="J175" s="157"/>
    </row>
    <row r="176" spans="1:10" s="157" customFormat="1" ht="15" customHeight="1">
      <c r="A176" s="164">
        <f t="shared" si="4"/>
        <v>173</v>
      </c>
      <c r="B176" s="165">
        <v>22857</v>
      </c>
      <c r="C176" s="166" t="s">
        <v>325</v>
      </c>
      <c r="D176" s="166" t="str">
        <f t="shared" si="5"/>
        <v>SVEUČILIŠTE U RIJECI - FILOZOFSKI FAKULTET (22857)</v>
      </c>
      <c r="E176" s="166" t="s">
        <v>326</v>
      </c>
      <c r="F176" s="166" t="s">
        <v>313</v>
      </c>
      <c r="G176" s="167">
        <v>3368491</v>
      </c>
      <c r="H176" s="168" t="s">
        <v>327</v>
      </c>
    </row>
    <row r="177" spans="1:10" ht="15" customHeight="1">
      <c r="A177" s="164">
        <f t="shared" si="4"/>
        <v>174</v>
      </c>
      <c r="B177" s="165">
        <v>2160</v>
      </c>
      <c r="C177" s="166" t="s">
        <v>1272</v>
      </c>
      <c r="D177" s="166" t="str">
        <f t="shared" si="5"/>
        <v>SVEUČILIŠTE U RIJECI - GRAĐEVINSKI FAKULTET (2160)</v>
      </c>
      <c r="E177" s="166" t="s">
        <v>328</v>
      </c>
      <c r="F177" s="166" t="s">
        <v>313</v>
      </c>
      <c r="G177" s="167">
        <v>3395855</v>
      </c>
      <c r="H177" s="168" t="s">
        <v>329</v>
      </c>
      <c r="J177" s="157"/>
    </row>
    <row r="178" spans="1:10" ht="15" customHeight="1">
      <c r="A178" s="164">
        <f t="shared" si="4"/>
        <v>175</v>
      </c>
      <c r="B178" s="165">
        <v>2225</v>
      </c>
      <c r="C178" s="166" t="s">
        <v>330</v>
      </c>
      <c r="D178" s="166" t="str">
        <f t="shared" si="5"/>
        <v>SVEUČILIŠTE U RIJECI - MEDICINSKI FAKULTET (2225)</v>
      </c>
      <c r="E178" s="166" t="s">
        <v>331</v>
      </c>
      <c r="F178" s="166" t="s">
        <v>313</v>
      </c>
      <c r="G178" s="167">
        <v>3328554</v>
      </c>
      <c r="H178" s="168" t="s">
        <v>332</v>
      </c>
      <c r="J178" s="157"/>
    </row>
    <row r="179" spans="1:10" s="157" customFormat="1" ht="15" customHeight="1">
      <c r="A179" s="164">
        <f t="shared" si="4"/>
        <v>176</v>
      </c>
      <c r="B179" s="165">
        <v>22568</v>
      </c>
      <c r="C179" s="166" t="s">
        <v>2807</v>
      </c>
      <c r="D179" s="166" t="str">
        <f t="shared" si="5"/>
        <v>SVEUČILIŠTE U RIJECI, POMORSKI FAKULTET (22568)</v>
      </c>
      <c r="E179" s="166" t="s">
        <v>334</v>
      </c>
      <c r="F179" s="166" t="s">
        <v>313</v>
      </c>
      <c r="G179" s="167">
        <v>1580485</v>
      </c>
      <c r="H179" s="168" t="s">
        <v>335</v>
      </c>
    </row>
    <row r="180" spans="1:10" s="163" customFormat="1" ht="15" customHeight="1">
      <c r="A180" s="164">
        <f t="shared" si="4"/>
        <v>177</v>
      </c>
      <c r="B180" s="165">
        <v>2217</v>
      </c>
      <c r="C180" s="166" t="s">
        <v>336</v>
      </c>
      <c r="D180" s="166" t="str">
        <f t="shared" si="5"/>
        <v>SVEUČILIŠTE U RIJECI - PRAVNI FAKULTET (2217)</v>
      </c>
      <c r="E180" s="166" t="s">
        <v>337</v>
      </c>
      <c r="F180" s="166" t="s">
        <v>313</v>
      </c>
      <c r="G180" s="167">
        <v>3328562</v>
      </c>
      <c r="H180" s="168" t="s">
        <v>338</v>
      </c>
      <c r="J180" s="157"/>
    </row>
    <row r="181" spans="1:10" s="163" customFormat="1" ht="15" customHeight="1">
      <c r="A181" s="164">
        <f t="shared" si="4"/>
        <v>178</v>
      </c>
      <c r="B181" s="165">
        <v>2493</v>
      </c>
      <c r="C181" s="166" t="s">
        <v>339</v>
      </c>
      <c r="D181" s="166" t="str">
        <f t="shared" si="5"/>
        <v>SVEUČILIŠTE U RIJECI - SVEUČILIŠNA KNJIŽNICA (2493)</v>
      </c>
      <c r="E181" s="166" t="s">
        <v>340</v>
      </c>
      <c r="F181" s="166" t="s">
        <v>313</v>
      </c>
      <c r="G181" s="167">
        <v>3328686</v>
      </c>
      <c r="H181" s="168" t="s">
        <v>341</v>
      </c>
      <c r="J181" s="157"/>
    </row>
    <row r="182" spans="1:10" ht="15" customHeight="1">
      <c r="A182" s="164">
        <f t="shared" si="4"/>
        <v>179</v>
      </c>
      <c r="B182" s="165">
        <v>2151</v>
      </c>
      <c r="C182" s="166" t="s">
        <v>342</v>
      </c>
      <c r="D182" s="166" t="str">
        <f t="shared" si="5"/>
        <v>SVEUČILIŠTE U RIJECI - TEHNIČKI FAKULTET (2151)</v>
      </c>
      <c r="E182" s="166" t="s">
        <v>343</v>
      </c>
      <c r="F182" s="166" t="s">
        <v>313</v>
      </c>
      <c r="G182" s="167">
        <v>3334317</v>
      </c>
      <c r="H182" s="168" t="s">
        <v>344</v>
      </c>
      <c r="J182" s="157"/>
    </row>
    <row r="183" spans="1:10" ht="15" customHeight="1">
      <c r="A183" s="164">
        <f t="shared" si="4"/>
        <v>180</v>
      </c>
      <c r="B183" s="165">
        <v>40947</v>
      </c>
      <c r="C183" s="166" t="s">
        <v>345</v>
      </c>
      <c r="D183" s="166" t="str">
        <f t="shared" si="5"/>
        <v>SVEUČILIŠTE U RIJECI - UČITELJSKI FAKULTET (40947)</v>
      </c>
      <c r="E183" s="166" t="s">
        <v>346</v>
      </c>
      <c r="F183" s="166" t="s">
        <v>313</v>
      </c>
      <c r="G183" s="167">
        <v>2116073</v>
      </c>
      <c r="H183" s="168" t="s">
        <v>347</v>
      </c>
      <c r="J183" s="157"/>
    </row>
    <row r="184" spans="1:10" s="157" customFormat="1" ht="15" customHeight="1">
      <c r="A184" s="164">
        <f t="shared" si="4"/>
        <v>181</v>
      </c>
      <c r="B184" s="165">
        <v>51360</v>
      </c>
      <c r="C184" s="166" t="s">
        <v>1270</v>
      </c>
      <c r="D184" s="166" t="str">
        <f t="shared" si="5"/>
        <v>SVEUČILIŠTE U SLAVONSKOM BRODU (51360)</v>
      </c>
      <c r="E184" s="176" t="s">
        <v>1327</v>
      </c>
      <c r="F184" s="166" t="s">
        <v>1328</v>
      </c>
      <c r="G184" s="167">
        <v>5290538</v>
      </c>
      <c r="H184" s="168" t="s">
        <v>1329</v>
      </c>
    </row>
    <row r="185" spans="1:10" ht="15" customHeight="1">
      <c r="A185" s="164">
        <f t="shared" si="4"/>
        <v>182</v>
      </c>
      <c r="B185" s="165">
        <v>2469</v>
      </c>
      <c r="C185" s="166" t="s">
        <v>352</v>
      </c>
      <c r="D185" s="166" t="str">
        <f t="shared" si="5"/>
        <v>SVEUČILIŠTE U SPLITU (2469)</v>
      </c>
      <c r="E185" s="166" t="s">
        <v>362</v>
      </c>
      <c r="F185" s="166" t="s">
        <v>353</v>
      </c>
      <c r="G185" s="167">
        <v>3129306</v>
      </c>
      <c r="H185" s="168" t="s">
        <v>354</v>
      </c>
      <c r="J185" s="157"/>
    </row>
    <row r="186" spans="1:10" ht="15" customHeight="1">
      <c r="A186" s="164">
        <f t="shared" si="4"/>
        <v>183</v>
      </c>
      <c r="B186" s="165">
        <v>2372</v>
      </c>
      <c r="C186" s="166" t="s">
        <v>355</v>
      </c>
      <c r="D186" s="166" t="str">
        <f t="shared" si="5"/>
        <v>SVEUČILIŠTE U SPLITU - EKONOMSKI FAKULTET (2372)</v>
      </c>
      <c r="E186" s="166" t="s">
        <v>356</v>
      </c>
      <c r="F186" s="166" t="s">
        <v>353</v>
      </c>
      <c r="G186" s="167">
        <v>3119076</v>
      </c>
      <c r="H186" s="168" t="s">
        <v>357</v>
      </c>
      <c r="J186" s="157"/>
    </row>
    <row r="187" spans="1:10" ht="15" customHeight="1">
      <c r="A187" s="164">
        <f t="shared" ref="A187:A250" si="6">+A186+1</f>
        <v>184</v>
      </c>
      <c r="B187" s="165">
        <v>2330</v>
      </c>
      <c r="C187" s="166" t="s">
        <v>358</v>
      </c>
      <c r="D187" s="166" t="str">
        <f t="shared" si="5"/>
        <v>SVEUČILIŠTE U SPLITU - FAKULTET ELEKTROTEHNIKE, STROJARSTVA I BRODOGRADNJE (2330)</v>
      </c>
      <c r="E187" s="166" t="s">
        <v>359</v>
      </c>
      <c r="F187" s="166" t="s">
        <v>353</v>
      </c>
      <c r="G187" s="167">
        <v>3118339</v>
      </c>
      <c r="H187" s="168" t="s">
        <v>360</v>
      </c>
      <c r="J187" s="157"/>
    </row>
    <row r="188" spans="1:10" ht="15" customHeight="1">
      <c r="A188" s="164">
        <f t="shared" si="6"/>
        <v>185</v>
      </c>
      <c r="B188" s="165">
        <v>2348</v>
      </c>
      <c r="C188" s="166" t="s">
        <v>364</v>
      </c>
      <c r="D188" s="166" t="str">
        <f t="shared" si="5"/>
        <v>SVEUČILIŠTE U SPLITU - FAKULTET GRAĐEVINARSTVA, ARHITEKTURE I GEODEZIJE (2348)</v>
      </c>
      <c r="E188" s="166" t="s">
        <v>365</v>
      </c>
      <c r="F188" s="166" t="s">
        <v>353</v>
      </c>
      <c r="G188" s="167">
        <v>3149463</v>
      </c>
      <c r="H188" s="168" t="s">
        <v>366</v>
      </c>
      <c r="J188" s="157"/>
    </row>
    <row r="189" spans="1:10" ht="15" customHeight="1">
      <c r="A189" s="164">
        <f t="shared" si="6"/>
        <v>186</v>
      </c>
      <c r="B189" s="165">
        <v>22435</v>
      </c>
      <c r="C189" s="166" t="s">
        <v>361</v>
      </c>
      <c r="D189" s="166" t="str">
        <f t="shared" si="5"/>
        <v>SVEUČILIŠTE U SPLITU - FILOZOFSKI FAKULTET (22435)</v>
      </c>
      <c r="E189" s="166" t="s">
        <v>362</v>
      </c>
      <c r="F189" s="166" t="s">
        <v>353</v>
      </c>
      <c r="G189" s="167">
        <v>1413236</v>
      </c>
      <c r="H189" s="168" t="s">
        <v>363</v>
      </c>
      <c r="J189" s="157"/>
    </row>
    <row r="190" spans="1:10" ht="15" customHeight="1">
      <c r="A190" s="164">
        <f t="shared" si="6"/>
        <v>187</v>
      </c>
      <c r="B190" s="165">
        <v>23368</v>
      </c>
      <c r="C190" s="166" t="s">
        <v>372</v>
      </c>
      <c r="D190" s="166" t="str">
        <f t="shared" si="5"/>
        <v>SVEUČILIŠTE U SPLITU - KATOLIČKI BOGOSLOVNI FAKULTET (23368)</v>
      </c>
      <c r="E190" s="166" t="s">
        <v>373</v>
      </c>
      <c r="F190" s="166" t="s">
        <v>353</v>
      </c>
      <c r="G190" s="174">
        <v>1465643</v>
      </c>
      <c r="H190" s="168">
        <v>36149548625</v>
      </c>
      <c r="J190" s="157"/>
    </row>
    <row r="191" spans="1:10" ht="15" customHeight="1">
      <c r="A191" s="164">
        <f t="shared" si="6"/>
        <v>188</v>
      </c>
      <c r="B191" s="165">
        <v>2356</v>
      </c>
      <c r="C191" s="166" t="s">
        <v>367</v>
      </c>
      <c r="D191" s="166" t="str">
        <f t="shared" si="5"/>
        <v>SVEUČILIŠTE U SPLITU - KEMIJSKO-TEHNOLOŠKI FAKULTET (2356)</v>
      </c>
      <c r="E191" s="166" t="s">
        <v>1273</v>
      </c>
      <c r="F191" s="166" t="s">
        <v>353</v>
      </c>
      <c r="G191" s="167">
        <v>3119068</v>
      </c>
      <c r="H191" s="168" t="s">
        <v>368</v>
      </c>
      <c r="J191" s="157"/>
    </row>
    <row r="192" spans="1:10" ht="15" customHeight="1">
      <c r="A192" s="164">
        <f t="shared" si="6"/>
        <v>189</v>
      </c>
      <c r="B192" s="165">
        <v>43773</v>
      </c>
      <c r="C192" s="166" t="s">
        <v>369</v>
      </c>
      <c r="D192" s="166" t="str">
        <f t="shared" si="5"/>
        <v>SVEUČILIŠTE U SPLITU - KINEZIOLOŠKI FAKULTET (43773)</v>
      </c>
      <c r="E192" s="166" t="s">
        <v>370</v>
      </c>
      <c r="F192" s="166" t="s">
        <v>353</v>
      </c>
      <c r="G192" s="174">
        <v>2393255</v>
      </c>
      <c r="H192" s="168" t="s">
        <v>371</v>
      </c>
      <c r="J192" s="157"/>
    </row>
    <row r="193" spans="1:10" ht="15" customHeight="1">
      <c r="A193" s="164">
        <f t="shared" si="6"/>
        <v>190</v>
      </c>
      <c r="B193" s="165">
        <v>22451</v>
      </c>
      <c r="C193" s="166" t="s">
        <v>374</v>
      </c>
      <c r="D193" s="166" t="str">
        <f t="shared" si="5"/>
        <v>SVEUČILIŠTE U SPLITU - MEDICINSKI FAKULTET (22451)</v>
      </c>
      <c r="E193" s="166" t="s">
        <v>375</v>
      </c>
      <c r="F193" s="166" t="s">
        <v>353</v>
      </c>
      <c r="G193" s="167">
        <v>1315366</v>
      </c>
      <c r="H193" s="168" t="s">
        <v>376</v>
      </c>
      <c r="J193" s="157"/>
    </row>
    <row r="194" spans="1:10" ht="15" customHeight="1">
      <c r="A194" s="164">
        <f t="shared" si="6"/>
        <v>191</v>
      </c>
      <c r="B194" s="165">
        <v>22460</v>
      </c>
      <c r="C194" s="166" t="s">
        <v>377</v>
      </c>
      <c r="D194" s="166" t="str">
        <f t="shared" si="5"/>
        <v>SVEUČILIŠTE U SPLITU - POMORSKI FAKULTET (22460)</v>
      </c>
      <c r="E194" s="166" t="s">
        <v>1274</v>
      </c>
      <c r="F194" s="166" t="s">
        <v>353</v>
      </c>
      <c r="G194" s="167">
        <v>1406043</v>
      </c>
      <c r="H194" s="168" t="s">
        <v>378</v>
      </c>
      <c r="J194" s="157"/>
    </row>
    <row r="195" spans="1:10" ht="15" customHeight="1">
      <c r="A195" s="164">
        <f t="shared" si="6"/>
        <v>192</v>
      </c>
      <c r="B195" s="165">
        <v>2397</v>
      </c>
      <c r="C195" s="166" t="s">
        <v>379</v>
      </c>
      <c r="D195" s="166" t="str">
        <f t="shared" si="5"/>
        <v>SVEUČILIŠTE U SPLITU - PRAVNI FAKULTET (2397)</v>
      </c>
      <c r="E195" s="166" t="s">
        <v>380</v>
      </c>
      <c r="F195" s="166" t="s">
        <v>353</v>
      </c>
      <c r="G195" s="167">
        <v>3118347</v>
      </c>
      <c r="H195" s="168" t="s">
        <v>381</v>
      </c>
      <c r="J195" s="157"/>
    </row>
    <row r="196" spans="1:10" ht="15" customHeight="1">
      <c r="A196" s="164">
        <f t="shared" si="6"/>
        <v>193</v>
      </c>
      <c r="B196" s="165">
        <v>2410</v>
      </c>
      <c r="C196" s="166" t="s">
        <v>382</v>
      </c>
      <c r="D196" s="166" t="str">
        <f t="shared" ref="D196:D259" si="7">C196&amp;" ("&amp;B196&amp;")"</f>
        <v>SVEUČILIŠTE U SPLITU - PRIRODOSLOVNO - MATEMATIČKI FAKULTET (2410)</v>
      </c>
      <c r="E196" s="166" t="s">
        <v>1275</v>
      </c>
      <c r="F196" s="166" t="s">
        <v>353</v>
      </c>
      <c r="G196" s="167">
        <v>3199622</v>
      </c>
      <c r="H196" s="168" t="s">
        <v>383</v>
      </c>
      <c r="J196" s="157"/>
    </row>
    <row r="197" spans="1:10" ht="15" customHeight="1">
      <c r="A197" s="164">
        <f t="shared" si="6"/>
        <v>194</v>
      </c>
      <c r="B197" s="165">
        <v>2524</v>
      </c>
      <c r="C197" s="166" t="s">
        <v>384</v>
      </c>
      <c r="D197" s="166" t="str">
        <f t="shared" si="7"/>
        <v>SVEUČILIŠTE U SPLITU - SVEUČILIŠNA KNJIŽNICA (2524)</v>
      </c>
      <c r="E197" s="166" t="s">
        <v>385</v>
      </c>
      <c r="F197" s="166" t="s">
        <v>353</v>
      </c>
      <c r="G197" s="167">
        <v>3118436</v>
      </c>
      <c r="H197" s="168" t="s">
        <v>386</v>
      </c>
      <c r="J197" s="157"/>
    </row>
    <row r="198" spans="1:10" ht="15" customHeight="1">
      <c r="A198" s="164">
        <f t="shared" si="6"/>
        <v>195</v>
      </c>
      <c r="B198" s="165">
        <v>22478</v>
      </c>
      <c r="C198" s="166" t="s">
        <v>387</v>
      </c>
      <c r="D198" s="166" t="str">
        <f t="shared" si="7"/>
        <v>SVEUČILIŠTE U SPLITU - UMJETNIČKA AKADEMIJA (22478)</v>
      </c>
      <c r="E198" s="166" t="s">
        <v>388</v>
      </c>
      <c r="F198" s="166" t="s">
        <v>353</v>
      </c>
      <c r="G198" s="167">
        <v>1321358</v>
      </c>
      <c r="H198" s="168" t="s">
        <v>389</v>
      </c>
      <c r="J198" s="157"/>
    </row>
    <row r="199" spans="1:10" ht="15" customHeight="1">
      <c r="A199" s="164">
        <f t="shared" si="6"/>
        <v>196</v>
      </c>
      <c r="B199" s="165">
        <v>23815</v>
      </c>
      <c r="C199" s="166" t="s">
        <v>308</v>
      </c>
      <c r="D199" s="166" t="str">
        <f t="shared" si="7"/>
        <v>SVEUČILIŠTE U ZADRU (23815)</v>
      </c>
      <c r="E199" s="166" t="s">
        <v>1276</v>
      </c>
      <c r="F199" s="166" t="s">
        <v>309</v>
      </c>
      <c r="G199" s="167">
        <v>1695525</v>
      </c>
      <c r="H199" s="168" t="s">
        <v>310</v>
      </c>
      <c r="J199" s="157"/>
    </row>
    <row r="200" spans="1:10" ht="15" customHeight="1">
      <c r="A200" s="164">
        <f t="shared" si="6"/>
        <v>197</v>
      </c>
      <c r="B200" s="165">
        <v>2436</v>
      </c>
      <c r="C200" s="166" t="s">
        <v>390</v>
      </c>
      <c r="D200" s="166" t="str">
        <f t="shared" si="7"/>
        <v>SVEUČILIŠTE U ZAGREBU (2436)</v>
      </c>
      <c r="E200" s="166" t="s">
        <v>458</v>
      </c>
      <c r="F200" s="166" t="s">
        <v>268</v>
      </c>
      <c r="G200" s="167">
        <v>3211592</v>
      </c>
      <c r="H200" s="168" t="s">
        <v>391</v>
      </c>
      <c r="J200" s="157"/>
    </row>
    <row r="201" spans="1:10" ht="15" customHeight="1">
      <c r="A201" s="164">
        <f t="shared" si="6"/>
        <v>198</v>
      </c>
      <c r="B201" s="165">
        <v>1923</v>
      </c>
      <c r="C201" s="166" t="s">
        <v>392</v>
      </c>
      <c r="D201" s="166" t="str">
        <f t="shared" si="7"/>
        <v>SVEUČILIŠTE U ZAGREBU - AGRONOMSKI FAKULTET (1923)</v>
      </c>
      <c r="E201" s="166" t="s">
        <v>393</v>
      </c>
      <c r="F201" s="166" t="s">
        <v>268</v>
      </c>
      <c r="G201" s="167">
        <v>3283097</v>
      </c>
      <c r="H201" s="168" t="s">
        <v>394</v>
      </c>
      <c r="J201" s="157"/>
    </row>
    <row r="202" spans="1:10" ht="15" customHeight="1">
      <c r="A202" s="164">
        <f t="shared" si="6"/>
        <v>199</v>
      </c>
      <c r="B202" s="165">
        <v>1974</v>
      </c>
      <c r="C202" s="166" t="s">
        <v>395</v>
      </c>
      <c r="D202" s="166" t="str">
        <f t="shared" si="7"/>
        <v>SVEUČILIŠTE U ZAGREBU - AKADEMIJA DRAMSKE UMJETNOSTI (1974)</v>
      </c>
      <c r="E202" s="166" t="s">
        <v>396</v>
      </c>
      <c r="F202" s="166" t="s">
        <v>268</v>
      </c>
      <c r="G202" s="167">
        <v>3205029</v>
      </c>
      <c r="H202" s="168" t="s">
        <v>397</v>
      </c>
      <c r="J202" s="157"/>
    </row>
    <row r="203" spans="1:10" ht="15" customHeight="1">
      <c r="A203" s="164">
        <f t="shared" si="6"/>
        <v>200</v>
      </c>
      <c r="B203" s="165">
        <v>1982</v>
      </c>
      <c r="C203" s="166" t="s">
        <v>398</v>
      </c>
      <c r="D203" s="166" t="str">
        <f t="shared" si="7"/>
        <v>SVEUČILIŠTE U ZAGREBU - AKADEMIJA LIKOVNIH UMJETNOSTI (1982)</v>
      </c>
      <c r="E203" s="166" t="s">
        <v>399</v>
      </c>
      <c r="F203" s="166" t="s">
        <v>268</v>
      </c>
      <c r="G203" s="167">
        <v>3207919</v>
      </c>
      <c r="H203" s="168" t="s">
        <v>400</v>
      </c>
      <c r="J203" s="157"/>
    </row>
    <row r="204" spans="1:10" ht="15" customHeight="1">
      <c r="A204" s="164">
        <f t="shared" si="6"/>
        <v>201</v>
      </c>
      <c r="B204" s="165">
        <v>1861</v>
      </c>
      <c r="C204" s="166" t="s">
        <v>401</v>
      </c>
      <c r="D204" s="166" t="str">
        <f t="shared" si="7"/>
        <v>SVEUČILIŠTE U ZAGREBU - ARHITEKTONSKI FAKULTET  (1861)</v>
      </c>
      <c r="E204" s="166" t="s">
        <v>402</v>
      </c>
      <c r="F204" s="166" t="s">
        <v>268</v>
      </c>
      <c r="G204" s="167">
        <v>3204952</v>
      </c>
      <c r="H204" s="168" t="s">
        <v>403</v>
      </c>
      <c r="J204" s="157"/>
    </row>
    <row r="205" spans="1:10" ht="15" customHeight="1">
      <c r="A205" s="164">
        <f t="shared" si="6"/>
        <v>202</v>
      </c>
      <c r="B205" s="165">
        <v>1966</v>
      </c>
      <c r="C205" s="166" t="s">
        <v>404</v>
      </c>
      <c r="D205" s="166" t="str">
        <f t="shared" si="7"/>
        <v>SVEUČILIŠTE U ZAGREBU - EDUKACIJSKO-REHABILITACIJSKI FAKULTET  (1966)</v>
      </c>
      <c r="E205" s="166" t="s">
        <v>405</v>
      </c>
      <c r="F205" s="166" t="s">
        <v>268</v>
      </c>
      <c r="G205" s="167">
        <v>3219780</v>
      </c>
      <c r="H205" s="168" t="s">
        <v>406</v>
      </c>
      <c r="J205" s="157"/>
    </row>
    <row r="206" spans="1:10" ht="15" customHeight="1">
      <c r="A206" s="164">
        <f t="shared" si="6"/>
        <v>203</v>
      </c>
      <c r="B206" s="165">
        <v>1931</v>
      </c>
      <c r="C206" s="166" t="s">
        <v>407</v>
      </c>
      <c r="D206" s="166" t="str">
        <f t="shared" si="7"/>
        <v>SVEUČILIŠTE U ZAGREBU - EKONOMSKI FAKULTET (1931)</v>
      </c>
      <c r="E206" s="166" t="s">
        <v>2808</v>
      </c>
      <c r="F206" s="166" t="s">
        <v>268</v>
      </c>
      <c r="G206" s="167">
        <v>3272079</v>
      </c>
      <c r="H206" s="168" t="s">
        <v>408</v>
      </c>
      <c r="J206" s="157"/>
    </row>
    <row r="207" spans="1:10" ht="15" customHeight="1">
      <c r="A207" s="164">
        <f t="shared" si="6"/>
        <v>204</v>
      </c>
      <c r="B207" s="165">
        <v>1757</v>
      </c>
      <c r="C207" s="166" t="s">
        <v>409</v>
      </c>
      <c r="D207" s="166" t="str">
        <f t="shared" si="7"/>
        <v>SVEUČILIŠTE U ZAGREBU - FAKULTET ELEKTROTEHNIKE I RAČUNARSTVA (1757)</v>
      </c>
      <c r="E207" s="166" t="s">
        <v>410</v>
      </c>
      <c r="F207" s="166" t="s">
        <v>268</v>
      </c>
      <c r="G207" s="167">
        <v>3276643</v>
      </c>
      <c r="H207" s="168" t="s">
        <v>411</v>
      </c>
      <c r="J207" s="157"/>
    </row>
    <row r="208" spans="1:10" ht="15" customHeight="1">
      <c r="A208" s="164">
        <f t="shared" si="6"/>
        <v>205</v>
      </c>
      <c r="B208" s="165">
        <v>6154</v>
      </c>
      <c r="C208" s="166" t="s">
        <v>1278</v>
      </c>
      <c r="D208" s="166" t="str">
        <f t="shared" si="7"/>
        <v>SVEUČILIŠTE U ZAGREBU - FAKULTET FILOZOFIJE I RELIGIJSKIH ZNANOSTI (6154)</v>
      </c>
      <c r="E208" s="166" t="s">
        <v>412</v>
      </c>
      <c r="F208" s="166" t="s">
        <v>268</v>
      </c>
      <c r="G208" s="167">
        <v>1235664</v>
      </c>
      <c r="H208" s="168" t="s">
        <v>413</v>
      </c>
      <c r="J208" s="157"/>
    </row>
    <row r="209" spans="1:10" ht="15" customHeight="1">
      <c r="A209" s="164">
        <f t="shared" si="6"/>
        <v>206</v>
      </c>
      <c r="B209" s="165">
        <v>51191</v>
      </c>
      <c r="C209" s="166" t="s">
        <v>1279</v>
      </c>
      <c r="D209" s="166" t="str">
        <f t="shared" si="7"/>
        <v>SVEUČILIŠTE U ZAGREBU - FAKULTET HRVATSKIH STUDIJA (51191)</v>
      </c>
      <c r="E209" s="166" t="s">
        <v>1280</v>
      </c>
      <c r="F209" s="166" t="s">
        <v>268</v>
      </c>
      <c r="G209" s="167">
        <v>5214068</v>
      </c>
      <c r="H209" s="168" t="s">
        <v>1281</v>
      </c>
      <c r="J209" s="157"/>
    </row>
    <row r="210" spans="1:10" ht="15" customHeight="1">
      <c r="A210" s="164">
        <f t="shared" si="6"/>
        <v>207</v>
      </c>
      <c r="B210" s="165">
        <v>1790</v>
      </c>
      <c r="C210" s="166" t="s">
        <v>416</v>
      </c>
      <c r="D210" s="166" t="str">
        <f t="shared" si="7"/>
        <v>SVEUČILIŠTE U ZAGREBU - FAKULTET KEMIJSKOG INŽENJERSTVA I TEHNOLOGIJE (1790)</v>
      </c>
      <c r="E210" s="166" t="s">
        <v>417</v>
      </c>
      <c r="F210" s="166" t="s">
        <v>268</v>
      </c>
      <c r="G210" s="167">
        <v>3250270</v>
      </c>
      <c r="H210" s="168" t="s">
        <v>418</v>
      </c>
      <c r="J210" s="157"/>
    </row>
    <row r="211" spans="1:10" ht="15" customHeight="1">
      <c r="A211" s="164">
        <f t="shared" si="6"/>
        <v>208</v>
      </c>
      <c r="B211" s="165">
        <v>1907</v>
      </c>
      <c r="C211" s="166" t="s">
        <v>419</v>
      </c>
      <c r="D211" s="166" t="str">
        <f t="shared" si="7"/>
        <v>SVEUČILIŠTE U ZAGREBU - FAKULTET POLITIČKIH ZNANOSTI (1907)</v>
      </c>
      <c r="E211" s="166" t="s">
        <v>420</v>
      </c>
      <c r="F211" s="166" t="s">
        <v>268</v>
      </c>
      <c r="G211" s="167">
        <v>3270262</v>
      </c>
      <c r="H211" s="168" t="s">
        <v>421</v>
      </c>
      <c r="J211" s="157"/>
    </row>
    <row r="212" spans="1:10" ht="15" customHeight="1">
      <c r="A212" s="164">
        <f t="shared" si="6"/>
        <v>209</v>
      </c>
      <c r="B212" s="165">
        <v>1812</v>
      </c>
      <c r="C212" s="166" t="s">
        <v>422</v>
      </c>
      <c r="D212" s="166" t="str">
        <f t="shared" si="7"/>
        <v>SVEUČILIŠTE U ZAGREBU - FAKULTET PROMETNIH ZNANOSTI (1812)</v>
      </c>
      <c r="E212" s="166" t="s">
        <v>423</v>
      </c>
      <c r="F212" s="166" t="s">
        <v>268</v>
      </c>
      <c r="G212" s="167">
        <v>3260771</v>
      </c>
      <c r="H212" s="168" t="s">
        <v>424</v>
      </c>
      <c r="J212" s="157"/>
    </row>
    <row r="213" spans="1:10" ht="15" customHeight="1">
      <c r="A213" s="164">
        <f t="shared" si="6"/>
        <v>210</v>
      </c>
      <c r="B213" s="165">
        <v>1829</v>
      </c>
      <c r="C213" s="166" t="s">
        <v>425</v>
      </c>
      <c r="D213" s="166" t="str">
        <f t="shared" si="7"/>
        <v>SVEUČILIŠTE U ZAGREBU - FAKULTET STROJARSTVA I BRODOGRADNJE (1829)</v>
      </c>
      <c r="E213" s="166" t="s">
        <v>426</v>
      </c>
      <c r="F213" s="166" t="s">
        <v>268</v>
      </c>
      <c r="G213" s="167">
        <v>3276546</v>
      </c>
      <c r="H213" s="168" t="s">
        <v>427</v>
      </c>
      <c r="J213" s="157"/>
    </row>
    <row r="214" spans="1:10" ht="15" customHeight="1">
      <c r="A214" s="164">
        <f t="shared" si="6"/>
        <v>211</v>
      </c>
      <c r="B214" s="165">
        <v>2014</v>
      </c>
      <c r="C214" s="166" t="s">
        <v>428</v>
      </c>
      <c r="D214" s="166" t="str">
        <f t="shared" si="7"/>
        <v>SVEUČILIŠTE U ZAGREBU - FARMACEUTSKO-BIOKEMIJSKI FAKULTET  (2014)</v>
      </c>
      <c r="E214" s="166" t="s">
        <v>429</v>
      </c>
      <c r="F214" s="166" t="s">
        <v>268</v>
      </c>
      <c r="G214" s="167">
        <v>3205037</v>
      </c>
      <c r="H214" s="168" t="s">
        <v>430</v>
      </c>
      <c r="J214" s="157"/>
    </row>
    <row r="215" spans="1:10" ht="15" customHeight="1">
      <c r="A215" s="164">
        <f t="shared" si="6"/>
        <v>212</v>
      </c>
      <c r="B215" s="165">
        <v>1958</v>
      </c>
      <c r="C215" s="166" t="s">
        <v>431</v>
      </c>
      <c r="D215" s="166" t="str">
        <f t="shared" si="7"/>
        <v>SVEUČILIŠTE U ZAGREBU - FILOZOFSKI FAKULTET (1958)</v>
      </c>
      <c r="E215" s="166" t="s">
        <v>432</v>
      </c>
      <c r="F215" s="166" t="s">
        <v>268</v>
      </c>
      <c r="G215" s="167">
        <v>3254852</v>
      </c>
      <c r="H215" s="168" t="s">
        <v>433</v>
      </c>
      <c r="J215" s="157"/>
    </row>
    <row r="216" spans="1:10" ht="15" customHeight="1">
      <c r="A216" s="164">
        <f t="shared" si="6"/>
        <v>213</v>
      </c>
      <c r="B216" s="165">
        <v>1853</v>
      </c>
      <c r="C216" s="166" t="s">
        <v>434</v>
      </c>
      <c r="D216" s="166" t="str">
        <f t="shared" si="7"/>
        <v>SVEUČILIŠTE U ZAGREBU - GEODETSKI FAKULTET (1853)</v>
      </c>
      <c r="E216" s="166" t="s">
        <v>2809</v>
      </c>
      <c r="F216" s="166" t="s">
        <v>268</v>
      </c>
      <c r="G216" s="167">
        <v>3204987</v>
      </c>
      <c r="H216" s="168" t="s">
        <v>435</v>
      </c>
      <c r="J216" s="157"/>
    </row>
    <row r="217" spans="1:10" ht="15" customHeight="1">
      <c r="A217" s="164">
        <f t="shared" si="6"/>
        <v>214</v>
      </c>
      <c r="B217" s="165">
        <v>2102</v>
      </c>
      <c r="C217" s="166" t="s">
        <v>436</v>
      </c>
      <c r="D217" s="166" t="str">
        <f t="shared" si="7"/>
        <v>SVEUČILIŠTE U ZAGREBU - GEOTEHNIČKI FAKULTET (2102)</v>
      </c>
      <c r="E217" s="166" t="s">
        <v>437</v>
      </c>
      <c r="F217" s="166" t="s">
        <v>438</v>
      </c>
      <c r="G217" s="167">
        <v>3042316</v>
      </c>
      <c r="H217" s="168" t="s">
        <v>439</v>
      </c>
      <c r="J217" s="157"/>
    </row>
    <row r="218" spans="1:10" ht="15" customHeight="1">
      <c r="A218" s="164">
        <f t="shared" si="6"/>
        <v>215</v>
      </c>
      <c r="B218" s="165">
        <v>1837</v>
      </c>
      <c r="C218" s="166" t="s">
        <v>440</v>
      </c>
      <c r="D218" s="166" t="str">
        <f t="shared" si="7"/>
        <v>SVEUČILIŠTE U ZAGREBU - GRAĐEVINSKI FAKULTET (1837)</v>
      </c>
      <c r="E218" s="166" t="s">
        <v>441</v>
      </c>
      <c r="F218" s="166" t="s">
        <v>268</v>
      </c>
      <c r="G218" s="167">
        <v>3227120</v>
      </c>
      <c r="H218" s="168" t="s">
        <v>442</v>
      </c>
      <c r="J218" s="157"/>
    </row>
    <row r="219" spans="1:10" ht="15" customHeight="1">
      <c r="A219" s="164">
        <f t="shared" si="6"/>
        <v>216</v>
      </c>
      <c r="B219" s="165">
        <v>2080</v>
      </c>
      <c r="C219" s="166" t="s">
        <v>443</v>
      </c>
      <c r="D219" s="166" t="str">
        <f t="shared" si="7"/>
        <v>SVEUČILIŠTE U ZAGREBU - GRAFIČKI FAKULTET (2080)</v>
      </c>
      <c r="E219" s="166" t="s">
        <v>444</v>
      </c>
      <c r="F219" s="166" t="s">
        <v>268</v>
      </c>
      <c r="G219" s="167">
        <v>3219763</v>
      </c>
      <c r="H219" s="168" t="s">
        <v>445</v>
      </c>
      <c r="J219" s="157"/>
    </row>
    <row r="220" spans="1:10" ht="15" customHeight="1">
      <c r="A220" s="164">
        <f t="shared" si="6"/>
        <v>217</v>
      </c>
      <c r="B220" s="165">
        <v>2135</v>
      </c>
      <c r="C220" s="166" t="s">
        <v>414</v>
      </c>
      <c r="D220" s="166" t="str">
        <f t="shared" si="7"/>
        <v>SVEUČILIŠTE U ZAGREBU - KATOLIČKI BOGOSLOVNI FAKULTET  (2135)</v>
      </c>
      <c r="E220" s="166" t="s">
        <v>415</v>
      </c>
      <c r="F220" s="166" t="s">
        <v>268</v>
      </c>
      <c r="G220" s="167">
        <v>3703088</v>
      </c>
      <c r="H220" s="168">
        <v>48987767944</v>
      </c>
      <c r="J220" s="157"/>
    </row>
    <row r="221" spans="1:10" ht="15" customHeight="1">
      <c r="A221" s="164">
        <f t="shared" si="6"/>
        <v>218</v>
      </c>
      <c r="B221" s="165">
        <v>2006</v>
      </c>
      <c r="C221" s="166" t="s">
        <v>446</v>
      </c>
      <c r="D221" s="166" t="str">
        <f t="shared" si="7"/>
        <v>SVEUČILIŠTE U ZAGREBU - KINEZIOLOŠKI FAKULTET (2006)</v>
      </c>
      <c r="E221" s="166" t="s">
        <v>447</v>
      </c>
      <c r="F221" s="166" t="s">
        <v>268</v>
      </c>
      <c r="G221" s="167">
        <v>3274080</v>
      </c>
      <c r="H221" s="168" t="s">
        <v>448</v>
      </c>
      <c r="J221" s="157"/>
    </row>
    <row r="222" spans="1:10" ht="15" customHeight="1">
      <c r="A222" s="164">
        <f t="shared" si="6"/>
        <v>219</v>
      </c>
      <c r="B222" s="165">
        <v>1888</v>
      </c>
      <c r="C222" s="166" t="s">
        <v>449</v>
      </c>
      <c r="D222" s="166" t="str">
        <f t="shared" si="7"/>
        <v>SVEUČILIŠTE U ZAGREBU - MEDICINSKI FAKULTET (1888)</v>
      </c>
      <c r="E222" s="166" t="s">
        <v>450</v>
      </c>
      <c r="F222" s="166" t="s">
        <v>268</v>
      </c>
      <c r="G222" s="167">
        <v>3270211</v>
      </c>
      <c r="H222" s="168" t="s">
        <v>451</v>
      </c>
      <c r="J222" s="157"/>
    </row>
    <row r="223" spans="1:10" ht="15" customHeight="1">
      <c r="A223" s="164">
        <f t="shared" si="6"/>
        <v>220</v>
      </c>
      <c r="B223" s="165">
        <v>2071</v>
      </c>
      <c r="C223" s="166" t="s">
        <v>452</v>
      </c>
      <c r="D223" s="166" t="str">
        <f t="shared" si="7"/>
        <v>SVEUČILIŠTE U ZAGREBU - METALURŠKI FAKULTET SISAK (2071)</v>
      </c>
      <c r="E223" s="166" t="s">
        <v>453</v>
      </c>
      <c r="F223" s="166" t="s">
        <v>1283</v>
      </c>
      <c r="G223" s="167">
        <v>3313786</v>
      </c>
      <c r="H223" s="168" t="s">
        <v>454</v>
      </c>
      <c r="J223" s="157"/>
    </row>
    <row r="224" spans="1:10" ht="15" customHeight="1">
      <c r="A224" s="164">
        <f t="shared" si="6"/>
        <v>221</v>
      </c>
      <c r="B224" s="165">
        <v>1999</v>
      </c>
      <c r="C224" s="166" t="s">
        <v>455</v>
      </c>
      <c r="D224" s="166" t="str">
        <f t="shared" si="7"/>
        <v>SVEUČILIŠTE U ZAGREBU - MUZIČKA AKADEMIJA (1999)</v>
      </c>
      <c r="E224" s="166" t="s">
        <v>1284</v>
      </c>
      <c r="F224" s="166" t="s">
        <v>268</v>
      </c>
      <c r="G224" s="167">
        <v>3205002</v>
      </c>
      <c r="H224" s="168" t="s">
        <v>456</v>
      </c>
      <c r="J224" s="157"/>
    </row>
    <row r="225" spans="1:10" ht="15" customHeight="1">
      <c r="A225" s="164">
        <f t="shared" si="6"/>
        <v>222</v>
      </c>
      <c r="B225" s="165">
        <v>1915</v>
      </c>
      <c r="C225" s="166" t="s">
        <v>457</v>
      </c>
      <c r="D225" s="166" t="str">
        <f t="shared" si="7"/>
        <v>SVEUČILIŠTE U ZAGREBU - PRAVNI FAKULTET (1915)</v>
      </c>
      <c r="E225" s="166" t="s">
        <v>458</v>
      </c>
      <c r="F225" s="166" t="s">
        <v>268</v>
      </c>
      <c r="G225" s="167">
        <v>3225909</v>
      </c>
      <c r="H225" s="168" t="s">
        <v>459</v>
      </c>
      <c r="J225" s="157"/>
    </row>
    <row r="226" spans="1:10" ht="15" customHeight="1">
      <c r="A226" s="164">
        <f t="shared" si="6"/>
        <v>223</v>
      </c>
      <c r="B226" s="165">
        <v>1845</v>
      </c>
      <c r="C226" s="166" t="s">
        <v>460</v>
      </c>
      <c r="D226" s="166" t="str">
        <f t="shared" si="7"/>
        <v>SVEUČILIŠTE U ZAGREBU - PREHRAMBENO BIOTEHNOLOŠKI FAKULTET (1845)</v>
      </c>
      <c r="E226" s="166" t="s">
        <v>466</v>
      </c>
      <c r="F226" s="166" t="s">
        <v>268</v>
      </c>
      <c r="G226" s="167">
        <v>3207102</v>
      </c>
      <c r="H226" s="168" t="s">
        <v>461</v>
      </c>
      <c r="J226" s="157"/>
    </row>
    <row r="227" spans="1:10" ht="15" customHeight="1">
      <c r="A227" s="164">
        <f t="shared" si="6"/>
        <v>224</v>
      </c>
      <c r="B227" s="165">
        <v>1781</v>
      </c>
      <c r="C227" s="166" t="s">
        <v>462</v>
      </c>
      <c r="D227" s="166" t="str">
        <f t="shared" si="7"/>
        <v>SVEUČILIŠTE U ZAGREBU - PRIRODOSLOVNO-MATEMATIČKI FAKULTET (1781)</v>
      </c>
      <c r="E227" s="166" t="s">
        <v>463</v>
      </c>
      <c r="F227" s="166" t="s">
        <v>268</v>
      </c>
      <c r="G227" s="167">
        <v>3270149</v>
      </c>
      <c r="H227" s="168" t="s">
        <v>464</v>
      </c>
      <c r="J227" s="157"/>
    </row>
    <row r="228" spans="1:10" ht="15" customHeight="1">
      <c r="A228" s="164">
        <f t="shared" si="6"/>
        <v>225</v>
      </c>
      <c r="B228" s="165">
        <v>2047</v>
      </c>
      <c r="C228" s="166" t="s">
        <v>465</v>
      </c>
      <c r="D228" s="166" t="str">
        <f t="shared" si="7"/>
        <v>SVEUČILIŠTE U ZAGREBU - RUDARSKO-GEOLOŠKO-NAFTNI FAKULTET (2047)</v>
      </c>
      <c r="E228" s="166" t="s">
        <v>466</v>
      </c>
      <c r="F228" s="166" t="s">
        <v>268</v>
      </c>
      <c r="G228" s="167">
        <v>3207005</v>
      </c>
      <c r="H228" s="168" t="s">
        <v>467</v>
      </c>
      <c r="J228" s="157"/>
    </row>
    <row r="229" spans="1:10" ht="15" customHeight="1">
      <c r="A229" s="164">
        <f t="shared" si="6"/>
        <v>226</v>
      </c>
      <c r="B229" s="165">
        <v>1870</v>
      </c>
      <c r="C229" s="166" t="s">
        <v>468</v>
      </c>
      <c r="D229" s="166" t="str">
        <f t="shared" si="7"/>
        <v>SVEUČILIŠTE U ZAGREBU - STOMATOLOŠKI FAKULTET (1870)</v>
      </c>
      <c r="E229" s="166" t="s">
        <v>469</v>
      </c>
      <c r="F229" s="166" t="s">
        <v>268</v>
      </c>
      <c r="G229" s="167">
        <v>3204995</v>
      </c>
      <c r="H229" s="168" t="s">
        <v>470</v>
      </c>
      <c r="J229" s="157"/>
    </row>
    <row r="230" spans="1:10" ht="15" customHeight="1">
      <c r="A230" s="164">
        <f t="shared" si="6"/>
        <v>227</v>
      </c>
      <c r="B230" s="165">
        <v>1896</v>
      </c>
      <c r="C230" s="166" t="s">
        <v>1330</v>
      </c>
      <c r="D230" s="166" t="str">
        <f t="shared" si="7"/>
        <v>SVEUČILIŠTE U ZAGREBU - FAKULTET ŠUMARSTVA I DRVNE TEHNOLOGIJE (1896)</v>
      </c>
      <c r="E230" s="166" t="s">
        <v>393</v>
      </c>
      <c r="F230" s="166" t="s">
        <v>268</v>
      </c>
      <c r="G230" s="167">
        <v>3281485</v>
      </c>
      <c r="H230" s="168" t="s">
        <v>471</v>
      </c>
      <c r="J230" s="157"/>
    </row>
    <row r="231" spans="1:10" ht="15" customHeight="1">
      <c r="A231" s="164">
        <f t="shared" si="6"/>
        <v>228</v>
      </c>
      <c r="B231" s="165">
        <v>1804</v>
      </c>
      <c r="C231" s="166" t="s">
        <v>472</v>
      </c>
      <c r="D231" s="166" t="str">
        <f t="shared" si="7"/>
        <v>SVEUČILIŠTE U ZAGREBU - TEKSTILNO TEHNOLOŠKI FAKULTET (1804)</v>
      </c>
      <c r="E231" s="166" t="s">
        <v>473</v>
      </c>
      <c r="F231" s="166" t="s">
        <v>268</v>
      </c>
      <c r="G231" s="167">
        <v>3207064</v>
      </c>
      <c r="H231" s="168" t="s">
        <v>474</v>
      </c>
      <c r="J231" s="157"/>
    </row>
    <row r="232" spans="1:10" ht="15" customHeight="1">
      <c r="A232" s="164">
        <f t="shared" si="6"/>
        <v>229</v>
      </c>
      <c r="B232" s="165">
        <v>1940</v>
      </c>
      <c r="C232" s="166" t="s">
        <v>475</v>
      </c>
      <c r="D232" s="166" t="str">
        <f t="shared" si="7"/>
        <v>SVEUČILIŠTE U ZAGREBU - UČITELJSKI FAKULTET (1940)</v>
      </c>
      <c r="E232" s="166" t="s">
        <v>476</v>
      </c>
      <c r="F232" s="166" t="s">
        <v>268</v>
      </c>
      <c r="G232" s="167">
        <v>1422545</v>
      </c>
      <c r="H232" s="168" t="s">
        <v>477</v>
      </c>
      <c r="J232" s="157"/>
    </row>
    <row r="233" spans="1:10" ht="15" customHeight="1">
      <c r="A233" s="164">
        <f t="shared" si="6"/>
        <v>230</v>
      </c>
      <c r="B233" s="165">
        <v>2022</v>
      </c>
      <c r="C233" s="166" t="s">
        <v>478</v>
      </c>
      <c r="D233" s="166" t="str">
        <f t="shared" si="7"/>
        <v>SVEUČILIŠTE U ZAGREBU - VETERINARSKI FAKULTET (2022)</v>
      </c>
      <c r="E233" s="166" t="s">
        <v>479</v>
      </c>
      <c r="F233" s="166" t="s">
        <v>268</v>
      </c>
      <c r="G233" s="167">
        <v>3225755</v>
      </c>
      <c r="H233" s="168" t="s">
        <v>480</v>
      </c>
      <c r="J233" s="157"/>
    </row>
    <row r="234" spans="1:10" ht="15" customHeight="1">
      <c r="A234" s="164">
        <f t="shared" si="6"/>
        <v>231</v>
      </c>
      <c r="B234" s="165">
        <v>22427</v>
      </c>
      <c r="C234" s="166" t="s">
        <v>489</v>
      </c>
      <c r="D234" s="166" t="str">
        <f t="shared" si="7"/>
        <v>TEHNIČKO VELEUČILIŠTE U ZAGREBU (22427)</v>
      </c>
      <c r="E234" s="166" t="s">
        <v>490</v>
      </c>
      <c r="F234" s="166" t="s">
        <v>268</v>
      </c>
      <c r="G234" s="167">
        <v>1398270</v>
      </c>
      <c r="H234" s="168" t="s">
        <v>491</v>
      </c>
      <c r="J234" s="157"/>
    </row>
    <row r="235" spans="1:10" ht="24">
      <c r="A235" s="164">
        <f t="shared" si="6"/>
        <v>232</v>
      </c>
      <c r="B235" s="165">
        <v>50848</v>
      </c>
      <c r="C235" s="166" t="s">
        <v>1285</v>
      </c>
      <c r="D235" s="166" t="str">
        <f t="shared" si="7"/>
        <v>VELEUČILIŠTE HRVATSKO ZAGORJE KRAPINA (50848)</v>
      </c>
      <c r="E235" s="166" t="s">
        <v>1286</v>
      </c>
      <c r="F235" s="166" t="s">
        <v>1287</v>
      </c>
      <c r="G235" s="167">
        <v>2271354</v>
      </c>
      <c r="H235" s="168" t="s">
        <v>1288</v>
      </c>
      <c r="J235" s="157"/>
    </row>
    <row r="236" spans="1:10" ht="15" customHeight="1">
      <c r="A236" s="164">
        <f t="shared" si="6"/>
        <v>233</v>
      </c>
      <c r="B236" s="165">
        <v>38446</v>
      </c>
      <c r="C236" s="166" t="s">
        <v>492</v>
      </c>
      <c r="D236" s="166" t="str">
        <f t="shared" si="7"/>
        <v>VELEUČILIŠTE LAVOSLAV RUŽIČKA U VUKOVARU (38446)</v>
      </c>
      <c r="E236" s="176" t="s">
        <v>493</v>
      </c>
      <c r="F236" s="176" t="s">
        <v>494</v>
      </c>
      <c r="G236" s="167">
        <v>1970828</v>
      </c>
      <c r="H236" s="168" t="s">
        <v>495</v>
      </c>
      <c r="J236" s="157"/>
    </row>
    <row r="237" spans="1:10" ht="15" customHeight="1">
      <c r="A237" s="164">
        <f t="shared" si="6"/>
        <v>234</v>
      </c>
      <c r="B237" s="165">
        <v>38438</v>
      </c>
      <c r="C237" s="166" t="s">
        <v>496</v>
      </c>
      <c r="D237" s="166" t="str">
        <f t="shared" si="7"/>
        <v>VELEUČILIŠTE MARKO MARULIĆ U KNINU (38438)</v>
      </c>
      <c r="E237" s="175" t="s">
        <v>2810</v>
      </c>
      <c r="F237" s="175" t="s">
        <v>498</v>
      </c>
      <c r="G237" s="174">
        <v>1963813</v>
      </c>
      <c r="H237" s="168" t="s">
        <v>499</v>
      </c>
      <c r="J237" s="157"/>
    </row>
    <row r="238" spans="1:10" ht="15" customHeight="1">
      <c r="A238" s="164">
        <f t="shared" si="6"/>
        <v>235</v>
      </c>
      <c r="B238" s="165">
        <v>41185</v>
      </c>
      <c r="C238" s="166" t="s">
        <v>500</v>
      </c>
      <c r="D238" s="166" t="str">
        <f t="shared" si="7"/>
        <v>VELEUČILIŠTE NIKOLA TESLA U GOSPIĆU (41185)</v>
      </c>
      <c r="E238" s="166" t="s">
        <v>501</v>
      </c>
      <c r="F238" s="166" t="s">
        <v>502</v>
      </c>
      <c r="G238" s="167">
        <v>2103133</v>
      </c>
      <c r="H238" s="168" t="s">
        <v>503</v>
      </c>
      <c r="J238" s="157"/>
    </row>
    <row r="239" spans="1:10" ht="15" customHeight="1">
      <c r="A239" s="164">
        <f t="shared" si="6"/>
        <v>236</v>
      </c>
      <c r="B239" s="165">
        <v>21053</v>
      </c>
      <c r="C239" s="166" t="s">
        <v>504</v>
      </c>
      <c r="D239" s="166" t="str">
        <f t="shared" si="7"/>
        <v>VELEUČILIŠTE U KARLOVCU (21053)</v>
      </c>
      <c r="E239" s="166" t="s">
        <v>505</v>
      </c>
      <c r="F239" s="166" t="s">
        <v>506</v>
      </c>
      <c r="G239" s="167">
        <v>1286030</v>
      </c>
      <c r="H239" s="168" t="s">
        <v>507</v>
      </c>
      <c r="J239" s="157"/>
    </row>
    <row r="240" spans="1:10" ht="15" customHeight="1">
      <c r="A240" s="164">
        <f t="shared" si="6"/>
        <v>237</v>
      </c>
      <c r="B240" s="165">
        <v>22398</v>
      </c>
      <c r="C240" s="166" t="s">
        <v>508</v>
      </c>
      <c r="D240" s="166" t="str">
        <f t="shared" si="7"/>
        <v>VELEUČILIŠTE U POŽEGI (22398)</v>
      </c>
      <c r="E240" s="166" t="s">
        <v>509</v>
      </c>
      <c r="F240" s="166" t="s">
        <v>510</v>
      </c>
      <c r="G240" s="167">
        <v>1395521</v>
      </c>
      <c r="H240" s="168" t="s">
        <v>511</v>
      </c>
      <c r="J240" s="157"/>
    </row>
    <row r="241" spans="1:10" ht="15" customHeight="1">
      <c r="A241" s="164">
        <f t="shared" si="6"/>
        <v>238</v>
      </c>
      <c r="B241" s="165">
        <v>22494</v>
      </c>
      <c r="C241" s="166" t="s">
        <v>512</v>
      </c>
      <c r="D241" s="166" t="str">
        <f t="shared" si="7"/>
        <v>VELEUČILIŠTE U RIJECI (22494)</v>
      </c>
      <c r="E241" s="166" t="s">
        <v>513</v>
      </c>
      <c r="F241" s="166" t="s">
        <v>313</v>
      </c>
      <c r="G241" s="167">
        <v>1387332</v>
      </c>
      <c r="H241" s="168" t="s">
        <v>514</v>
      </c>
      <c r="J241" s="157"/>
    </row>
    <row r="242" spans="1:10" ht="15" customHeight="1">
      <c r="A242" s="164">
        <f t="shared" si="6"/>
        <v>239</v>
      </c>
      <c r="B242" s="165">
        <v>22824</v>
      </c>
      <c r="C242" s="166" t="s">
        <v>515</v>
      </c>
      <c r="D242" s="166" t="str">
        <f t="shared" si="7"/>
        <v>VELEUČILIŠTE U ŠIBENIKU (22824)</v>
      </c>
      <c r="E242" s="166" t="s">
        <v>2811</v>
      </c>
      <c r="F242" s="166" t="s">
        <v>517</v>
      </c>
      <c r="G242" s="167">
        <v>2100673</v>
      </c>
      <c r="H242" s="168" t="s">
        <v>518</v>
      </c>
      <c r="J242" s="157"/>
    </row>
    <row r="243" spans="1:10" ht="15" customHeight="1">
      <c r="A243" s="164">
        <f t="shared" si="6"/>
        <v>240</v>
      </c>
      <c r="B243" s="165">
        <v>42993</v>
      </c>
      <c r="C243" s="166" t="s">
        <v>1331</v>
      </c>
      <c r="D243" s="166" t="str">
        <f t="shared" si="7"/>
        <v>VELEUČILIŠTE U VIROVITICI (42993)</v>
      </c>
      <c r="E243" s="166" t="s">
        <v>519</v>
      </c>
      <c r="F243" s="166" t="s">
        <v>520</v>
      </c>
      <c r="G243" s="167">
        <v>2282208</v>
      </c>
      <c r="H243" s="168" t="s">
        <v>521</v>
      </c>
      <c r="J243" s="157"/>
    </row>
    <row r="244" spans="1:10" ht="15" customHeight="1">
      <c r="A244" s="164">
        <f t="shared" si="6"/>
        <v>241</v>
      </c>
      <c r="B244" s="165">
        <v>22371</v>
      </c>
      <c r="C244" s="166" t="s">
        <v>522</v>
      </c>
      <c r="D244" s="166" t="str">
        <f t="shared" si="7"/>
        <v>VISOKO GOSPODARSKO UČILIŠTE U KRIŽEVCIMA (22371)</v>
      </c>
      <c r="E244" s="166" t="s">
        <v>523</v>
      </c>
      <c r="F244" s="166" t="s">
        <v>524</v>
      </c>
      <c r="G244" s="167">
        <v>1411942</v>
      </c>
      <c r="H244" s="168" t="s">
        <v>525</v>
      </c>
      <c r="J244" s="157"/>
    </row>
    <row r="245" spans="1:10" ht="15" customHeight="1">
      <c r="A245" s="164">
        <f t="shared" si="6"/>
        <v>242</v>
      </c>
      <c r="B245" s="165">
        <v>22832</v>
      </c>
      <c r="C245" s="166" t="s">
        <v>526</v>
      </c>
      <c r="D245" s="166" t="str">
        <f t="shared" si="7"/>
        <v>ZDRAVSTVENO VELEUČILIŠTE (22832)</v>
      </c>
      <c r="E245" s="166" t="s">
        <v>527</v>
      </c>
      <c r="F245" s="166" t="s">
        <v>268</v>
      </c>
      <c r="G245" s="167">
        <v>1274597</v>
      </c>
      <c r="H245" s="168" t="s">
        <v>528</v>
      </c>
      <c r="J245" s="157"/>
    </row>
    <row r="246" spans="1:10" ht="15" customHeight="1">
      <c r="A246" s="164">
        <f t="shared" si="6"/>
        <v>243</v>
      </c>
      <c r="B246" s="165">
        <v>2918</v>
      </c>
      <c r="C246" s="166" t="s">
        <v>2812</v>
      </c>
      <c r="D246" s="166" t="str">
        <f t="shared" si="7"/>
        <v>EKONOMSKI INSTITUT, ZAGREB (2918)</v>
      </c>
      <c r="E246" s="166" t="s">
        <v>2813</v>
      </c>
      <c r="F246" s="166" t="s">
        <v>268</v>
      </c>
      <c r="G246" s="167">
        <v>3219925</v>
      </c>
      <c r="H246" s="168" t="s">
        <v>532</v>
      </c>
      <c r="J246" s="157"/>
    </row>
    <row r="247" spans="1:10" ht="15" customHeight="1">
      <c r="A247" s="164">
        <f t="shared" si="6"/>
        <v>244</v>
      </c>
      <c r="B247" s="165">
        <v>22525</v>
      </c>
      <c r="C247" s="166" t="s">
        <v>560</v>
      </c>
      <c r="D247" s="166" t="str">
        <f t="shared" si="7"/>
        <v>HRVATSKI GEOLOŠKI INSTITUT  (22525)</v>
      </c>
      <c r="E247" s="166" t="s">
        <v>561</v>
      </c>
      <c r="F247" s="166" t="s">
        <v>268</v>
      </c>
      <c r="G247" s="167">
        <v>3219518</v>
      </c>
      <c r="H247" s="168" t="s">
        <v>562</v>
      </c>
      <c r="J247" s="157"/>
    </row>
    <row r="248" spans="1:10" ht="15" customHeight="1">
      <c r="A248" s="164">
        <f t="shared" si="6"/>
        <v>245</v>
      </c>
      <c r="B248" s="165">
        <v>2934</v>
      </c>
      <c r="C248" s="166" t="s">
        <v>533</v>
      </c>
      <c r="D248" s="166" t="str">
        <f t="shared" si="7"/>
        <v>HRVATSKI INSTITUT ZA POVIJEST (2934)</v>
      </c>
      <c r="E248" s="166" t="s">
        <v>534</v>
      </c>
      <c r="F248" s="166" t="s">
        <v>268</v>
      </c>
      <c r="G248" s="167">
        <v>3207153</v>
      </c>
      <c r="H248" s="168" t="s">
        <v>535</v>
      </c>
      <c r="J248" s="157"/>
    </row>
    <row r="249" spans="1:10" ht="15" customHeight="1">
      <c r="A249" s="164">
        <f t="shared" si="6"/>
        <v>246</v>
      </c>
      <c r="B249" s="165">
        <v>2967</v>
      </c>
      <c r="C249" s="166" t="s">
        <v>595</v>
      </c>
      <c r="D249" s="166" t="str">
        <f t="shared" si="7"/>
        <v>HRVATSKI ŠUMARSKI INSTITUT (2967)</v>
      </c>
      <c r="E249" s="166" t="s">
        <v>596</v>
      </c>
      <c r="F249" s="166" t="s">
        <v>597</v>
      </c>
      <c r="G249" s="167">
        <v>3115879</v>
      </c>
      <c r="H249" s="168" t="s">
        <v>598</v>
      </c>
      <c r="J249" s="157"/>
    </row>
    <row r="250" spans="1:10" ht="15" customHeight="1">
      <c r="A250" s="164">
        <f t="shared" si="6"/>
        <v>247</v>
      </c>
      <c r="B250" s="165">
        <v>2983</v>
      </c>
      <c r="C250" s="166" t="s">
        <v>536</v>
      </c>
      <c r="D250" s="166" t="str">
        <f t="shared" si="7"/>
        <v>HRVATSKI VETERINARSKI INSTITUT (2983)</v>
      </c>
      <c r="E250" s="166" t="s">
        <v>537</v>
      </c>
      <c r="F250" s="166" t="s">
        <v>268</v>
      </c>
      <c r="G250" s="167">
        <v>3274098</v>
      </c>
      <c r="H250" s="168" t="s">
        <v>538</v>
      </c>
      <c r="J250" s="157"/>
    </row>
    <row r="251" spans="1:10" ht="15" customHeight="1">
      <c r="A251" s="164">
        <f t="shared" ref="A251:A314" si="8">+A250+1</f>
        <v>248</v>
      </c>
      <c r="B251" s="165">
        <v>3105</v>
      </c>
      <c r="C251" s="166" t="s">
        <v>539</v>
      </c>
      <c r="D251" s="166" t="str">
        <f t="shared" si="7"/>
        <v>INSTITUT DRUŠTVENIH ZNANOSTI IVO PILAR (3105)</v>
      </c>
      <c r="E251" s="166" t="s">
        <v>540</v>
      </c>
      <c r="F251" s="166" t="s">
        <v>268</v>
      </c>
      <c r="G251" s="167">
        <v>3793028</v>
      </c>
      <c r="H251" s="168" t="s">
        <v>541</v>
      </c>
      <c r="J251" s="157"/>
    </row>
    <row r="252" spans="1:10" ht="15" customHeight="1">
      <c r="A252" s="164">
        <f t="shared" si="8"/>
        <v>249</v>
      </c>
      <c r="B252" s="165">
        <v>3041</v>
      </c>
      <c r="C252" s="166" t="s">
        <v>542</v>
      </c>
      <c r="D252" s="166" t="str">
        <f t="shared" si="7"/>
        <v>INSTITUT RUĐER BOŠKOVIĆ (3041)</v>
      </c>
      <c r="E252" s="166" t="s">
        <v>543</v>
      </c>
      <c r="F252" s="166" t="s">
        <v>268</v>
      </c>
      <c r="G252" s="167">
        <v>3270289</v>
      </c>
      <c r="H252" s="168" t="s">
        <v>544</v>
      </c>
      <c r="J252" s="157"/>
    </row>
    <row r="253" spans="1:10" ht="15" customHeight="1">
      <c r="A253" s="164">
        <f t="shared" si="8"/>
        <v>250</v>
      </c>
      <c r="B253" s="165">
        <v>3113</v>
      </c>
      <c r="C253" s="166" t="s">
        <v>545</v>
      </c>
      <c r="D253" s="166" t="str">
        <f t="shared" si="7"/>
        <v>INSTITUT ZA ANTROPOLOGIJU (3113)</v>
      </c>
      <c r="E253" s="166" t="s">
        <v>546</v>
      </c>
      <c r="F253" s="166" t="s">
        <v>268</v>
      </c>
      <c r="G253" s="167">
        <v>3817121</v>
      </c>
      <c r="H253" s="168" t="s">
        <v>547</v>
      </c>
      <c r="J253" s="157"/>
    </row>
    <row r="254" spans="1:10" ht="15" customHeight="1">
      <c r="A254" s="164">
        <f t="shared" si="8"/>
        <v>251</v>
      </c>
      <c r="B254" s="165">
        <v>3121</v>
      </c>
      <c r="C254" s="166" t="s">
        <v>548</v>
      </c>
      <c r="D254" s="166" t="str">
        <f t="shared" si="7"/>
        <v>INSTITUT ZA ARHEOLOGIJU (3121)</v>
      </c>
      <c r="E254" s="166" t="s">
        <v>546</v>
      </c>
      <c r="F254" s="166" t="s">
        <v>268</v>
      </c>
      <c r="G254" s="167">
        <v>3937658</v>
      </c>
      <c r="H254" s="168" t="s">
        <v>549</v>
      </c>
      <c r="J254" s="157"/>
    </row>
    <row r="255" spans="1:10" ht="15" customHeight="1">
      <c r="A255" s="164">
        <f t="shared" si="8"/>
        <v>252</v>
      </c>
      <c r="B255" s="165">
        <v>3050</v>
      </c>
      <c r="C255" s="166" t="s">
        <v>2814</v>
      </c>
      <c r="D255" s="166" t="str">
        <f t="shared" si="7"/>
        <v>INSTITUT ZA DRUŠTVENA ISTRAŽIVANJA U ZAGREBU (3050)</v>
      </c>
      <c r="E255" s="166" t="s">
        <v>551</v>
      </c>
      <c r="F255" s="166" t="s">
        <v>268</v>
      </c>
      <c r="G255" s="167">
        <v>3205118</v>
      </c>
      <c r="H255" s="168" t="s">
        <v>552</v>
      </c>
      <c r="J255" s="157"/>
    </row>
    <row r="256" spans="1:10" ht="15" customHeight="1">
      <c r="A256" s="164">
        <f t="shared" si="8"/>
        <v>253</v>
      </c>
      <c r="B256" s="165">
        <v>3084</v>
      </c>
      <c r="C256" s="166" t="s">
        <v>553</v>
      </c>
      <c r="D256" s="166" t="str">
        <f t="shared" si="7"/>
        <v>INSTITUT ZA ETNOLOGIJU I FOLKLORISTIKU (3084)</v>
      </c>
      <c r="E256" s="166" t="s">
        <v>554</v>
      </c>
      <c r="F256" s="166" t="s">
        <v>268</v>
      </c>
      <c r="G256" s="167">
        <v>3724042</v>
      </c>
      <c r="H256" s="168" t="s">
        <v>555</v>
      </c>
      <c r="J256" s="157"/>
    </row>
    <row r="257" spans="1:10" ht="15" customHeight="1">
      <c r="A257" s="164">
        <f t="shared" si="8"/>
        <v>254</v>
      </c>
      <c r="B257" s="165">
        <v>3092</v>
      </c>
      <c r="C257" s="166" t="s">
        <v>556</v>
      </c>
      <c r="D257" s="166" t="str">
        <f t="shared" si="7"/>
        <v>INSTITUT ZA FILOZOFIJU (3092)</v>
      </c>
      <c r="E257" s="166" t="s">
        <v>1289</v>
      </c>
      <c r="F257" s="166" t="s">
        <v>268</v>
      </c>
      <c r="G257" s="167">
        <v>3772047</v>
      </c>
      <c r="H257" s="168" t="s">
        <v>557</v>
      </c>
      <c r="J257" s="157"/>
    </row>
    <row r="258" spans="1:10" ht="15" customHeight="1">
      <c r="A258" s="164">
        <f t="shared" si="8"/>
        <v>255</v>
      </c>
      <c r="B258" s="165">
        <v>2975</v>
      </c>
      <c r="C258" s="166" t="s">
        <v>558</v>
      </c>
      <c r="D258" s="166" t="str">
        <f t="shared" si="7"/>
        <v>INSTITUT ZA FIZIKU (2975)</v>
      </c>
      <c r="E258" s="166" t="s">
        <v>543</v>
      </c>
      <c r="F258" s="166" t="s">
        <v>268</v>
      </c>
      <c r="G258" s="167">
        <v>3270424</v>
      </c>
      <c r="H258" s="168" t="s">
        <v>559</v>
      </c>
      <c r="J258" s="157"/>
    </row>
    <row r="259" spans="1:10" ht="15" customHeight="1">
      <c r="A259" s="164">
        <f t="shared" si="8"/>
        <v>256</v>
      </c>
      <c r="B259" s="165">
        <v>21061</v>
      </c>
      <c r="C259" s="166" t="s">
        <v>563</v>
      </c>
      <c r="D259" s="166" t="str">
        <f t="shared" si="7"/>
        <v>INSTITUT ZA HRVATSKI JEZIK I JEZIKOSLOVLJE (21061)</v>
      </c>
      <c r="E259" s="166" t="s">
        <v>564</v>
      </c>
      <c r="F259" s="166" t="s">
        <v>268</v>
      </c>
      <c r="G259" s="167">
        <v>1259571</v>
      </c>
      <c r="H259" s="168" t="s">
        <v>565</v>
      </c>
      <c r="J259" s="157"/>
    </row>
    <row r="260" spans="1:10" ht="15" customHeight="1">
      <c r="A260" s="164">
        <f t="shared" si="8"/>
        <v>257</v>
      </c>
      <c r="B260" s="165">
        <v>3025</v>
      </c>
      <c r="C260" s="166" t="s">
        <v>566</v>
      </c>
      <c r="D260" s="166" t="str">
        <f t="shared" ref="D260:D323" si="9">C260&amp;" ("&amp;B260&amp;")"</f>
        <v>INSTITUT ZA JADRANSKE KULTURE I MELIORACIJU KRŠA (3025)</v>
      </c>
      <c r="E260" s="166" t="s">
        <v>567</v>
      </c>
      <c r="F260" s="166" t="s">
        <v>353</v>
      </c>
      <c r="G260" s="167">
        <v>3140792</v>
      </c>
      <c r="H260" s="168" t="s">
        <v>568</v>
      </c>
      <c r="J260" s="157"/>
    </row>
    <row r="261" spans="1:10" ht="15" customHeight="1">
      <c r="A261" s="164">
        <f t="shared" si="8"/>
        <v>258</v>
      </c>
      <c r="B261" s="165">
        <v>23286</v>
      </c>
      <c r="C261" s="166" t="s">
        <v>569</v>
      </c>
      <c r="D261" s="166" t="str">
        <f t="shared" si="9"/>
        <v>INSTITUT ZA JAVNE FINANCIJE (23286)</v>
      </c>
      <c r="E261" s="166" t="s">
        <v>570</v>
      </c>
      <c r="F261" s="166" t="s">
        <v>268</v>
      </c>
      <c r="G261" s="167">
        <v>3226344</v>
      </c>
      <c r="H261" s="168" t="s">
        <v>571</v>
      </c>
      <c r="J261" s="157"/>
    </row>
    <row r="262" spans="1:10" ht="15" customHeight="1">
      <c r="A262" s="164">
        <f t="shared" si="8"/>
        <v>259</v>
      </c>
      <c r="B262" s="165">
        <v>2959</v>
      </c>
      <c r="C262" s="166" t="s">
        <v>572</v>
      </c>
      <c r="D262" s="166" t="str">
        <f t="shared" si="9"/>
        <v>INSTITUT ZA MEDICINSKA ISTRAŽIVANJA I MEDICINU RADA (2959)</v>
      </c>
      <c r="E262" s="166" t="s">
        <v>573</v>
      </c>
      <c r="F262" s="166" t="s">
        <v>268</v>
      </c>
      <c r="G262" s="167">
        <v>3270475</v>
      </c>
      <c r="H262" s="168" t="s">
        <v>574</v>
      </c>
      <c r="J262" s="157"/>
    </row>
    <row r="263" spans="1:10" ht="15" customHeight="1">
      <c r="A263" s="164">
        <f t="shared" si="8"/>
        <v>260</v>
      </c>
      <c r="B263" s="165">
        <v>3009</v>
      </c>
      <c r="C263" s="166" t="s">
        <v>577</v>
      </c>
      <c r="D263" s="166" t="str">
        <f t="shared" si="9"/>
        <v>INSTITUT ZA MIGRACIJE I NARODNOSTI (3009)</v>
      </c>
      <c r="E263" s="166" t="s">
        <v>578</v>
      </c>
      <c r="F263" s="166" t="s">
        <v>268</v>
      </c>
      <c r="G263" s="167">
        <v>3287572</v>
      </c>
      <c r="H263" s="168" t="s">
        <v>579</v>
      </c>
      <c r="J263" s="157"/>
    </row>
    <row r="264" spans="1:10" ht="15" customHeight="1">
      <c r="A264" s="164">
        <f t="shared" si="8"/>
        <v>261</v>
      </c>
      <c r="B264" s="165">
        <v>2900</v>
      </c>
      <c r="C264" s="166" t="s">
        <v>580</v>
      </c>
      <c r="D264" s="166" t="str">
        <f t="shared" si="9"/>
        <v>INSTITUT ZA OCEANOGRAFIJU I RIBARSTVO (2900)</v>
      </c>
      <c r="E264" s="166" t="s">
        <v>2815</v>
      </c>
      <c r="F264" s="166" t="s">
        <v>353</v>
      </c>
      <c r="G264" s="167">
        <v>3118355</v>
      </c>
      <c r="H264" s="168" t="s">
        <v>581</v>
      </c>
      <c r="J264" s="157"/>
    </row>
    <row r="265" spans="1:10" ht="15" customHeight="1">
      <c r="A265" s="164">
        <f t="shared" si="8"/>
        <v>262</v>
      </c>
      <c r="B265" s="165">
        <v>3076</v>
      </c>
      <c r="C265" s="166" t="s">
        <v>582</v>
      </c>
      <c r="D265" s="166" t="str">
        <f t="shared" si="9"/>
        <v>INSTITUT ZA POLJOPRIVREDU I TURIZAM (3076)</v>
      </c>
      <c r="E265" s="166" t="s">
        <v>583</v>
      </c>
      <c r="F265" s="166" t="s">
        <v>584</v>
      </c>
      <c r="G265" s="167">
        <v>3421031</v>
      </c>
      <c r="H265" s="168" t="s">
        <v>585</v>
      </c>
      <c r="J265" s="157"/>
    </row>
    <row r="266" spans="1:10" ht="15" customHeight="1">
      <c r="A266" s="164">
        <f t="shared" si="8"/>
        <v>263</v>
      </c>
      <c r="B266" s="165">
        <v>2942</v>
      </c>
      <c r="C266" s="166" t="s">
        <v>586</v>
      </c>
      <c r="D266" s="166" t="str">
        <f t="shared" si="9"/>
        <v>INSTITUT ZA POVIJEST UMJETNOSTI (2942)</v>
      </c>
      <c r="E266" s="166" t="s">
        <v>587</v>
      </c>
      <c r="F266" s="166" t="s">
        <v>268</v>
      </c>
      <c r="G266" s="167">
        <v>1339958</v>
      </c>
      <c r="H266" s="168" t="s">
        <v>588</v>
      </c>
      <c r="J266" s="157"/>
    </row>
    <row r="267" spans="1:10" ht="15" customHeight="1">
      <c r="A267" s="164">
        <f t="shared" si="8"/>
        <v>264</v>
      </c>
      <c r="B267" s="165">
        <v>22621</v>
      </c>
      <c r="C267" s="166" t="s">
        <v>575</v>
      </c>
      <c r="D267" s="166" t="str">
        <f t="shared" si="9"/>
        <v>INSTITUT ZA RAZVOJ I MEĐUNARODNE ODNOSE (22621)</v>
      </c>
      <c r="E267" s="166" t="s">
        <v>1290</v>
      </c>
      <c r="F267" s="166" t="s">
        <v>268</v>
      </c>
      <c r="G267" s="167">
        <v>3205177</v>
      </c>
      <c r="H267" s="168" t="s">
        <v>576</v>
      </c>
      <c r="J267" s="157"/>
    </row>
    <row r="268" spans="1:10" ht="15" customHeight="1">
      <c r="A268" s="164">
        <f t="shared" si="8"/>
        <v>265</v>
      </c>
      <c r="B268" s="165">
        <v>3068</v>
      </c>
      <c r="C268" s="166" t="s">
        <v>589</v>
      </c>
      <c r="D268" s="166" t="str">
        <f t="shared" si="9"/>
        <v>INSTITUT ZA TURIZAM (3068)</v>
      </c>
      <c r="E268" s="166" t="s">
        <v>590</v>
      </c>
      <c r="F268" s="166" t="s">
        <v>268</v>
      </c>
      <c r="G268" s="167">
        <v>3208001</v>
      </c>
      <c r="H268" s="168" t="s">
        <v>591</v>
      </c>
      <c r="J268" s="157"/>
    </row>
    <row r="269" spans="1:10" ht="15" customHeight="1">
      <c r="A269" s="164">
        <f t="shared" si="8"/>
        <v>266</v>
      </c>
      <c r="B269" s="165">
        <v>2991</v>
      </c>
      <c r="C269" s="166" t="s">
        <v>1292</v>
      </c>
      <c r="D269" s="166" t="str">
        <f t="shared" si="9"/>
        <v>POLJOPRIVREDNI INSTITUT OSIJEK (2991)</v>
      </c>
      <c r="E269" s="166" t="s">
        <v>1293</v>
      </c>
      <c r="F269" s="166" t="s">
        <v>271</v>
      </c>
      <c r="G269" s="167">
        <v>3058239</v>
      </c>
      <c r="H269" s="168" t="s">
        <v>1294</v>
      </c>
      <c r="J269" s="157"/>
    </row>
    <row r="270" spans="1:10" ht="15" customHeight="1">
      <c r="A270" s="164">
        <f t="shared" si="8"/>
        <v>267</v>
      </c>
      <c r="B270" s="165">
        <v>21070</v>
      </c>
      <c r="C270" s="166" t="s">
        <v>592</v>
      </c>
      <c r="D270" s="166" t="str">
        <f t="shared" si="9"/>
        <v>STAROSLAVENSKI INSTITUT (21070)</v>
      </c>
      <c r="E270" s="166" t="s">
        <v>593</v>
      </c>
      <c r="F270" s="166" t="s">
        <v>268</v>
      </c>
      <c r="G270" s="167">
        <v>1259563</v>
      </c>
      <c r="H270" s="168" t="s">
        <v>594</v>
      </c>
      <c r="J270" s="157"/>
    </row>
    <row r="271" spans="1:10" ht="15" customHeight="1">
      <c r="A271" s="164">
        <f t="shared" si="8"/>
        <v>268</v>
      </c>
      <c r="B271" s="165">
        <v>6179</v>
      </c>
      <c r="C271" s="166" t="s">
        <v>600</v>
      </c>
      <c r="D271" s="166" t="str">
        <f t="shared" si="9"/>
        <v>DRŽAVNI ZAVOD ZA INTELEKTUALNO VLASNIŠTVO (6179)</v>
      </c>
      <c r="E271" s="166" t="s">
        <v>601</v>
      </c>
      <c r="F271" s="166" t="s">
        <v>268</v>
      </c>
      <c r="G271" s="167">
        <v>3899772</v>
      </c>
      <c r="H271" s="168" t="s">
        <v>602</v>
      </c>
      <c r="J271" s="157"/>
    </row>
    <row r="272" spans="1:10" ht="15" customHeight="1">
      <c r="A272" s="164">
        <f t="shared" si="8"/>
        <v>269</v>
      </c>
      <c r="B272" s="165">
        <v>43335</v>
      </c>
      <c r="C272" s="166" t="s">
        <v>621</v>
      </c>
      <c r="D272" s="166" t="str">
        <f t="shared" si="9"/>
        <v>AGENCIJA ZA MOBILNOST I PROGRAME EUROPSKE UNIJE (43335)</v>
      </c>
      <c r="E272" s="175" t="s">
        <v>610</v>
      </c>
      <c r="F272" s="166" t="s">
        <v>268</v>
      </c>
      <c r="G272" s="174">
        <v>2298007</v>
      </c>
      <c r="H272" s="168" t="s">
        <v>622</v>
      </c>
      <c r="J272" s="157"/>
    </row>
    <row r="273" spans="1:10" ht="15" customHeight="1">
      <c r="A273" s="164">
        <f t="shared" si="8"/>
        <v>270</v>
      </c>
      <c r="B273" s="165">
        <v>23962</v>
      </c>
      <c r="C273" s="166" t="s">
        <v>614</v>
      </c>
      <c r="D273" s="166" t="str">
        <f t="shared" si="9"/>
        <v>AGENCIJA ZA ODGOJ I OBRAZOVANJE (23962)</v>
      </c>
      <c r="E273" s="166" t="s">
        <v>617</v>
      </c>
      <c r="F273" s="166" t="s">
        <v>268</v>
      </c>
      <c r="G273" s="167">
        <v>1778129</v>
      </c>
      <c r="H273" s="168" t="s">
        <v>615</v>
      </c>
      <c r="J273" s="157"/>
    </row>
    <row r="274" spans="1:10" ht="15" customHeight="1">
      <c r="A274" s="164">
        <f t="shared" si="8"/>
        <v>271</v>
      </c>
      <c r="B274" s="165">
        <v>46173</v>
      </c>
      <c r="C274" s="166" t="s">
        <v>623</v>
      </c>
      <c r="D274" s="166" t="str">
        <f t="shared" si="9"/>
        <v>AGENCIJA ZA STRUKOVNO OBRAZOVANJE I OBRAZOVANJE ODRASLIH (46173)</v>
      </c>
      <c r="E274" s="175" t="s">
        <v>1332</v>
      </c>
      <c r="F274" s="166" t="s">
        <v>268</v>
      </c>
      <c r="G274" s="174">
        <v>2650029</v>
      </c>
      <c r="H274" s="168" t="s">
        <v>624</v>
      </c>
      <c r="J274" s="157"/>
    </row>
    <row r="275" spans="1:10" ht="15" customHeight="1">
      <c r="A275" s="164">
        <f t="shared" si="8"/>
        <v>272</v>
      </c>
      <c r="B275" s="165">
        <v>38487</v>
      </c>
      <c r="C275" s="166" t="s">
        <v>616</v>
      </c>
      <c r="D275" s="166" t="str">
        <f t="shared" si="9"/>
        <v>AGENCIJA ZA ZNANOST I VISOKO OBRAZOVANJE (38487)</v>
      </c>
      <c r="E275" s="175" t="s">
        <v>617</v>
      </c>
      <c r="F275" s="166" t="s">
        <v>268</v>
      </c>
      <c r="G275" s="174">
        <v>1922548</v>
      </c>
      <c r="H275" s="168" t="s">
        <v>618</v>
      </c>
      <c r="J275" s="157"/>
    </row>
    <row r="276" spans="1:10" ht="15" customHeight="1">
      <c r="A276" s="164">
        <f t="shared" si="8"/>
        <v>273</v>
      </c>
      <c r="B276" s="165">
        <v>21852</v>
      </c>
      <c r="C276" s="166" t="s">
        <v>606</v>
      </c>
      <c r="D276" s="166" t="str">
        <f t="shared" si="9"/>
        <v>HRVATSKA AKADEMSKA I ISTRAŽIVAČKA MREŽA - CARNET (21852)</v>
      </c>
      <c r="E276" s="175" t="s">
        <v>607</v>
      </c>
      <c r="F276" s="166" t="s">
        <v>268</v>
      </c>
      <c r="G276" s="174">
        <v>1147820</v>
      </c>
      <c r="H276" s="168" t="s">
        <v>608</v>
      </c>
      <c r="J276" s="157"/>
    </row>
    <row r="277" spans="1:10" ht="15" customHeight="1">
      <c r="A277" s="164">
        <f t="shared" si="8"/>
        <v>274</v>
      </c>
      <c r="B277" s="165">
        <v>52209</v>
      </c>
      <c r="C277" s="166" t="s">
        <v>2336</v>
      </c>
      <c r="D277" s="166" t="str">
        <f t="shared" si="9"/>
        <v>HRVATSKA ZAKLADA ZA ZNANOST (52209)</v>
      </c>
      <c r="E277" s="175" t="s">
        <v>2337</v>
      </c>
      <c r="F277" s="166" t="s">
        <v>268</v>
      </c>
      <c r="G277" s="174">
        <v>1626841</v>
      </c>
      <c r="H277" s="168">
        <v>88776522763</v>
      </c>
      <c r="J277" s="157"/>
    </row>
    <row r="278" spans="1:10" ht="15" customHeight="1">
      <c r="A278" s="164">
        <f t="shared" si="8"/>
        <v>275</v>
      </c>
      <c r="B278" s="165">
        <v>21869</v>
      </c>
      <c r="C278" s="166" t="s">
        <v>609</v>
      </c>
      <c r="D278" s="166" t="str">
        <f t="shared" si="9"/>
        <v>LEKSIKOGRAFSKI ZAVOD MIROSLAV KRLEŽA (21869)</v>
      </c>
      <c r="E278" s="175" t="s">
        <v>610</v>
      </c>
      <c r="F278" s="166" t="s">
        <v>268</v>
      </c>
      <c r="G278" s="174">
        <v>3211622</v>
      </c>
      <c r="H278" s="168" t="s">
        <v>611</v>
      </c>
      <c r="J278" s="157"/>
    </row>
    <row r="279" spans="1:10" ht="15" customHeight="1">
      <c r="A279" s="164">
        <f t="shared" si="8"/>
        <v>276</v>
      </c>
      <c r="B279" s="165">
        <v>21836</v>
      </c>
      <c r="C279" s="166" t="s">
        <v>603</v>
      </c>
      <c r="D279" s="166" t="str">
        <f t="shared" si="9"/>
        <v>NACIONALNA I SVEUČILIŠNA KNJIŽNICA U ZAGREBU (21836)</v>
      </c>
      <c r="E279" s="175" t="s">
        <v>2816</v>
      </c>
      <c r="F279" s="166" t="s">
        <v>268</v>
      </c>
      <c r="G279" s="174">
        <v>3205363</v>
      </c>
      <c r="H279" s="168" t="s">
        <v>605</v>
      </c>
      <c r="J279" s="157"/>
    </row>
    <row r="280" spans="1:10" ht="15" customHeight="1">
      <c r="A280" s="164">
        <f t="shared" si="8"/>
        <v>277</v>
      </c>
      <c r="B280" s="165">
        <v>40883</v>
      </c>
      <c r="C280" s="166" t="s">
        <v>619</v>
      </c>
      <c r="D280" s="166" t="str">
        <f t="shared" si="9"/>
        <v>NACIONALNI CENTAR ZA VANJSKO VREDNOVANJE OBRAZOVANJA (40883)</v>
      </c>
      <c r="E280" s="175" t="s">
        <v>1333</v>
      </c>
      <c r="F280" s="166" t="s">
        <v>1334</v>
      </c>
      <c r="G280" s="174">
        <v>1943430</v>
      </c>
      <c r="H280" s="168" t="s">
        <v>620</v>
      </c>
      <c r="J280" s="157"/>
    </row>
    <row r="281" spans="1:10" ht="15" customHeight="1">
      <c r="A281" s="164">
        <f t="shared" si="8"/>
        <v>278</v>
      </c>
      <c r="B281" s="165">
        <v>23665</v>
      </c>
      <c r="C281" s="166" t="s">
        <v>612</v>
      </c>
      <c r="D281" s="166" t="str">
        <f t="shared" si="9"/>
        <v>SVEUČILIŠTE U ZAGREBU - SVEUČILIŠNI RAČUNSKI CENTAR - SRCE (23665)</v>
      </c>
      <c r="E281" s="175" t="s">
        <v>607</v>
      </c>
      <c r="F281" s="166" t="s">
        <v>268</v>
      </c>
      <c r="G281" s="167">
        <v>3283020</v>
      </c>
      <c r="H281" s="168" t="s">
        <v>613</v>
      </c>
      <c r="J281" s="157"/>
    </row>
    <row r="282" spans="1:10" s="157" customFormat="1" ht="15" customHeight="1">
      <c r="A282" s="152">
        <f t="shared" si="8"/>
        <v>279</v>
      </c>
      <c r="B282" s="159">
        <v>47096</v>
      </c>
      <c r="C282" s="160" t="s">
        <v>2817</v>
      </c>
      <c r="D282" s="166" t="str">
        <f t="shared" si="9"/>
        <v>MINISTARSTVO RADA, MIROVINSKOG SUSTAVA, OBITELJI I SOCIJALNE POLITIKE (47096)</v>
      </c>
      <c r="E282" s="160" t="s">
        <v>601</v>
      </c>
      <c r="F282" s="160" t="s">
        <v>268</v>
      </c>
      <c r="G282" s="161">
        <v>2830949</v>
      </c>
      <c r="H282" s="162" t="s">
        <v>2818</v>
      </c>
    </row>
    <row r="283" spans="1:10" s="157" customFormat="1" ht="15" customHeight="1">
      <c r="A283" s="164">
        <f t="shared" si="8"/>
        <v>280</v>
      </c>
      <c r="B283" s="165">
        <v>25843</v>
      </c>
      <c r="C283" s="166" t="s">
        <v>2819</v>
      </c>
      <c r="D283" s="166" t="str">
        <f t="shared" si="9"/>
        <v>HRVATSKI ZAVOD ZA ZAPOŠLJAVANJE* (25843)</v>
      </c>
      <c r="E283" s="166" t="s">
        <v>2820</v>
      </c>
      <c r="F283" s="166" t="s">
        <v>268</v>
      </c>
      <c r="G283" s="167">
        <v>1369741</v>
      </c>
      <c r="H283" s="168" t="s">
        <v>2821</v>
      </c>
    </row>
    <row r="284" spans="1:10" ht="24">
      <c r="A284" s="164">
        <f t="shared" si="8"/>
        <v>281</v>
      </c>
      <c r="B284" s="165">
        <v>48242</v>
      </c>
      <c r="C284" s="166" t="s">
        <v>2822</v>
      </c>
      <c r="D284" s="166" t="str">
        <f t="shared" si="9"/>
        <v>ZAVOD ZA VJEŠTAČENJE, PROFESIONALNU REHABILITACIJU I ZAPOŠLJAVANJE OSOBA S INVALIDITETOM (48242)</v>
      </c>
      <c r="E284" s="166" t="s">
        <v>2823</v>
      </c>
      <c r="F284" s="166" t="s">
        <v>268</v>
      </c>
      <c r="G284" s="167">
        <v>4166159</v>
      </c>
      <c r="H284" s="168" t="s">
        <v>2824</v>
      </c>
      <c r="J284" s="157"/>
    </row>
    <row r="285" spans="1:10" ht="15" customHeight="1">
      <c r="A285" s="164">
        <f t="shared" si="8"/>
        <v>282</v>
      </c>
      <c r="B285" s="165">
        <v>24168</v>
      </c>
      <c r="C285" s="166" t="s">
        <v>2825</v>
      </c>
      <c r="D285" s="166" t="str">
        <f t="shared" si="9"/>
        <v>SREDIŠNJI REGISTAR OSIGURANIKA (24168)</v>
      </c>
      <c r="E285" s="166" t="s">
        <v>2826</v>
      </c>
      <c r="F285" s="166" t="s">
        <v>268</v>
      </c>
      <c r="G285" s="167">
        <v>1469819</v>
      </c>
      <c r="H285" s="162" t="s">
        <v>2827</v>
      </c>
      <c r="J285" s="157"/>
    </row>
    <row r="286" spans="1:10" ht="15" customHeight="1">
      <c r="A286" s="164">
        <f t="shared" si="8"/>
        <v>283</v>
      </c>
      <c r="B286" s="165">
        <v>44508</v>
      </c>
      <c r="C286" s="166" t="s">
        <v>2828</v>
      </c>
      <c r="D286" s="166" t="str">
        <f t="shared" si="9"/>
        <v>AGENCIJA ZA OSIGURANJE RADNIČKIH TRAŽBINA (44508)</v>
      </c>
      <c r="E286" s="166" t="s">
        <v>2829</v>
      </c>
      <c r="F286" s="166" t="s">
        <v>268</v>
      </c>
      <c r="G286" s="167">
        <v>2456257</v>
      </c>
      <c r="H286" s="168" t="s">
        <v>2830</v>
      </c>
      <c r="J286" s="157"/>
    </row>
    <row r="287" spans="1:10" ht="15" customHeight="1">
      <c r="A287" s="164">
        <f t="shared" si="8"/>
        <v>284</v>
      </c>
      <c r="B287" s="165">
        <v>33634</v>
      </c>
      <c r="C287" s="183" t="s">
        <v>2831</v>
      </c>
      <c r="D287" s="166" t="str">
        <f t="shared" si="9"/>
        <v>CENTAR ZA PROFESIONALNU REHABILITACIJU OSIJEK (33634)</v>
      </c>
      <c r="E287" s="183" t="s">
        <v>2832</v>
      </c>
      <c r="F287" s="183" t="s">
        <v>271</v>
      </c>
      <c r="G287" s="178" t="s">
        <v>2833</v>
      </c>
      <c r="H287" s="184">
        <v>57200304958</v>
      </c>
      <c r="J287" s="157"/>
    </row>
    <row r="288" spans="1:10" ht="15" customHeight="1">
      <c r="A288" s="164">
        <f t="shared" si="8"/>
        <v>285</v>
      </c>
      <c r="B288" s="165">
        <v>49059</v>
      </c>
      <c r="C288" s="183" t="s">
        <v>2834</v>
      </c>
      <c r="D288" s="166" t="str">
        <f t="shared" si="9"/>
        <v>CENTAR ZA PROFESIONALNU REHABILITACIJU RIJEKA (49059)</v>
      </c>
      <c r="E288" s="183" t="s">
        <v>2835</v>
      </c>
      <c r="F288" s="183" t="s">
        <v>313</v>
      </c>
      <c r="G288" s="185" t="s">
        <v>2836</v>
      </c>
      <c r="H288" s="184">
        <v>99737296287</v>
      </c>
      <c r="J288" s="157"/>
    </row>
    <row r="289" spans="1:10" ht="15" customHeight="1">
      <c r="A289" s="164">
        <f t="shared" si="8"/>
        <v>286</v>
      </c>
      <c r="B289" s="165">
        <v>49729</v>
      </c>
      <c r="C289" s="183" t="s">
        <v>2837</v>
      </c>
      <c r="D289" s="166" t="str">
        <f t="shared" si="9"/>
        <v>CENTAR ZA PROFESIONALNU REHABILITACIJU SPLIT (49729)</v>
      </c>
      <c r="E289" s="183" t="s">
        <v>2838</v>
      </c>
      <c r="F289" s="183" t="s">
        <v>353</v>
      </c>
      <c r="G289" s="178" t="s">
        <v>2839</v>
      </c>
      <c r="H289" s="184">
        <v>60142045282</v>
      </c>
      <c r="J289" s="157"/>
    </row>
    <row r="290" spans="1:10" ht="15" customHeight="1">
      <c r="A290" s="164">
        <f t="shared" si="8"/>
        <v>287</v>
      </c>
      <c r="B290" s="165">
        <v>48865</v>
      </c>
      <c r="C290" s="183" t="s">
        <v>2840</v>
      </c>
      <c r="D290" s="166" t="str">
        <f t="shared" si="9"/>
        <v>CENTAR ZA PROFESIONALNU REHABILITACIJU ZAGREB (48865)</v>
      </c>
      <c r="E290" s="183" t="s">
        <v>2841</v>
      </c>
      <c r="F290" s="183" t="s">
        <v>268</v>
      </c>
      <c r="G290" s="178" t="s">
        <v>2842</v>
      </c>
      <c r="H290" s="184">
        <v>69410598395</v>
      </c>
      <c r="J290" s="157"/>
    </row>
    <row r="291" spans="1:10" ht="15" customHeight="1">
      <c r="A291" s="164">
        <f t="shared" si="8"/>
        <v>288</v>
      </c>
      <c r="B291" s="165">
        <v>7333</v>
      </c>
      <c r="C291" s="166" t="s">
        <v>2843</v>
      </c>
      <c r="D291" s="166" t="str">
        <f t="shared" si="9"/>
        <v>CENTAR RUDOLF STEINER DARUVAR (7333)</v>
      </c>
      <c r="E291" s="166" t="s">
        <v>2844</v>
      </c>
      <c r="F291" s="166" t="s">
        <v>2845</v>
      </c>
      <c r="G291" s="167">
        <v>3099598</v>
      </c>
      <c r="H291" s="168" t="s">
        <v>2846</v>
      </c>
      <c r="J291" s="157"/>
    </row>
    <row r="292" spans="1:10" ht="15" customHeight="1">
      <c r="A292" s="164">
        <f t="shared" si="8"/>
        <v>289</v>
      </c>
      <c r="B292" s="165">
        <v>7472</v>
      </c>
      <c r="C292" s="166" t="s">
        <v>2847</v>
      </c>
      <c r="D292" s="166" t="str">
        <f t="shared" si="9"/>
        <v>CENTAR ZA ODGOJ I OBRAZOVANJE DUBRAVA  (7472)</v>
      </c>
      <c r="E292" s="166" t="s">
        <v>2848</v>
      </c>
      <c r="F292" s="166" t="s">
        <v>268</v>
      </c>
      <c r="G292" s="167">
        <v>3217191</v>
      </c>
      <c r="H292" s="168" t="s">
        <v>2849</v>
      </c>
      <c r="J292" s="157"/>
    </row>
    <row r="293" spans="1:10" ht="15" customHeight="1">
      <c r="A293" s="164">
        <f t="shared" si="8"/>
        <v>290</v>
      </c>
      <c r="B293" s="165">
        <v>7405</v>
      </c>
      <c r="C293" s="166" t="s">
        <v>2850</v>
      </c>
      <c r="D293" s="166" t="str">
        <f t="shared" si="9"/>
        <v>CENTAR ZA ODGOJ I OBRAZOVANJE JURAJ BONAČI (7405)</v>
      </c>
      <c r="E293" s="166" t="s">
        <v>2851</v>
      </c>
      <c r="F293" s="166" t="s">
        <v>353</v>
      </c>
      <c r="G293" s="167">
        <v>3133737</v>
      </c>
      <c r="H293" s="168" t="s">
        <v>2852</v>
      </c>
      <c r="J293" s="157"/>
    </row>
    <row r="294" spans="1:10" ht="15" customHeight="1">
      <c r="A294" s="164">
        <f t="shared" si="8"/>
        <v>291</v>
      </c>
      <c r="B294" s="165">
        <v>7456</v>
      </c>
      <c r="C294" s="166" t="s">
        <v>2853</v>
      </c>
      <c r="D294" s="166" t="str">
        <f t="shared" si="9"/>
        <v>CENTAR ZA ODGOJ I OBRAZOVANJE LUG (7456)</v>
      </c>
      <c r="E294" s="166" t="s">
        <v>2854</v>
      </c>
      <c r="F294" s="166" t="s">
        <v>2855</v>
      </c>
      <c r="G294" s="167">
        <v>3102947</v>
      </c>
      <c r="H294" s="168" t="s">
        <v>2856</v>
      </c>
      <c r="J294" s="157"/>
    </row>
    <row r="295" spans="1:10" ht="15" customHeight="1">
      <c r="A295" s="164">
        <f t="shared" si="8"/>
        <v>292</v>
      </c>
      <c r="B295" s="165">
        <v>7392</v>
      </c>
      <c r="C295" s="166" t="s">
        <v>2857</v>
      </c>
      <c r="D295" s="166" t="str">
        <f t="shared" si="9"/>
        <v>CENTAR ZA ODGOJ I OBRAZOVANJE SLAVA RAŠKAJ SPLIT  (7392)</v>
      </c>
      <c r="E295" s="166" t="s">
        <v>2858</v>
      </c>
      <c r="F295" s="166" t="s">
        <v>353</v>
      </c>
      <c r="G295" s="167">
        <v>3120104</v>
      </c>
      <c r="H295" s="168" t="s">
        <v>2859</v>
      </c>
      <c r="J295" s="157"/>
    </row>
    <row r="296" spans="1:10" ht="15" customHeight="1">
      <c r="A296" s="164">
        <f t="shared" si="8"/>
        <v>293</v>
      </c>
      <c r="B296" s="165">
        <v>7489</v>
      </c>
      <c r="C296" s="166" t="s">
        <v>2860</v>
      </c>
      <c r="D296" s="166" t="str">
        <f t="shared" si="9"/>
        <v>CENTAR ZA ODGOJ I OBRAZOVANJE SLAVA RAŠKAJ ZAGREB (7489)</v>
      </c>
      <c r="E296" s="166" t="s">
        <v>2861</v>
      </c>
      <c r="F296" s="166" t="s">
        <v>268</v>
      </c>
      <c r="G296" s="167">
        <v>3205835</v>
      </c>
      <c r="H296" s="168" t="s">
        <v>2862</v>
      </c>
      <c r="J296" s="157"/>
    </row>
    <row r="297" spans="1:10" ht="15" customHeight="1">
      <c r="A297" s="164">
        <f t="shared" si="8"/>
        <v>294</v>
      </c>
      <c r="B297" s="165">
        <v>7421</v>
      </c>
      <c r="C297" s="166" t="s">
        <v>2863</v>
      </c>
      <c r="D297" s="166" t="str">
        <f t="shared" si="9"/>
        <v>CENTAR ZA ODGOJ I OBRAZOVANJE ŠUBIĆEVAC (7421)</v>
      </c>
      <c r="E297" s="166" t="s">
        <v>2864</v>
      </c>
      <c r="F297" s="166" t="s">
        <v>517</v>
      </c>
      <c r="G297" s="167">
        <v>3019683</v>
      </c>
      <c r="H297" s="168" t="s">
        <v>2865</v>
      </c>
      <c r="J297" s="157"/>
    </row>
    <row r="298" spans="1:10" ht="15" customHeight="1">
      <c r="A298" s="164">
        <f t="shared" si="8"/>
        <v>295</v>
      </c>
      <c r="B298" s="165">
        <v>7528</v>
      </c>
      <c r="C298" s="166" t="s">
        <v>2866</v>
      </c>
      <c r="D298" s="166" t="str">
        <f t="shared" si="9"/>
        <v>CENTAR ZA ODGOJ I OBRAZOVANJE TUŠKANAC (7528)</v>
      </c>
      <c r="E298" s="166" t="s">
        <v>2867</v>
      </c>
      <c r="F298" s="166" t="s">
        <v>268</v>
      </c>
      <c r="G298" s="167">
        <v>3205827</v>
      </c>
      <c r="H298" s="168" t="s">
        <v>2868</v>
      </c>
      <c r="J298" s="157"/>
    </row>
    <row r="299" spans="1:10" ht="15" customHeight="1">
      <c r="A299" s="164">
        <f t="shared" si="8"/>
        <v>296</v>
      </c>
      <c r="B299" s="165">
        <v>7501</v>
      </c>
      <c r="C299" s="166" t="s">
        <v>2869</v>
      </c>
      <c r="D299" s="166" t="str">
        <f t="shared" si="9"/>
        <v>CENTAR ZA ODGOJ I OBRAZOVANJE VELIKA GORICA  (7501)</v>
      </c>
      <c r="E299" s="166" t="s">
        <v>2870</v>
      </c>
      <c r="F299" s="166" t="s">
        <v>2390</v>
      </c>
      <c r="G299" s="167">
        <v>3216284</v>
      </c>
      <c r="H299" s="168" t="s">
        <v>2871</v>
      </c>
      <c r="J299" s="157"/>
    </row>
    <row r="300" spans="1:10" ht="15" customHeight="1">
      <c r="A300" s="164">
        <f t="shared" si="8"/>
        <v>297</v>
      </c>
      <c r="B300" s="165">
        <v>7497</v>
      </c>
      <c r="C300" s="166" t="s">
        <v>2872</v>
      </c>
      <c r="D300" s="166" t="str">
        <f t="shared" si="9"/>
        <v>CENTAR ZA ODGOJ I OBRAZOVANJE VINKO BEK (7497)</v>
      </c>
      <c r="E300" s="166" t="s">
        <v>2873</v>
      </c>
      <c r="F300" s="166" t="s">
        <v>268</v>
      </c>
      <c r="G300" s="167">
        <v>3205819</v>
      </c>
      <c r="H300" s="168" t="s">
        <v>2874</v>
      </c>
      <c r="J300" s="157"/>
    </row>
    <row r="301" spans="1:10" ht="15" customHeight="1">
      <c r="A301" s="164">
        <f t="shared" si="8"/>
        <v>298</v>
      </c>
      <c r="B301" s="165">
        <v>7536</v>
      </c>
      <c r="C301" s="166" t="s">
        <v>2875</v>
      </c>
      <c r="D301" s="166" t="str">
        <f t="shared" si="9"/>
        <v>CENTAR ZA ODGOJ I OBRAZOVANJE ZAJEZDA (7536)</v>
      </c>
      <c r="E301" s="166" t="s">
        <v>2876</v>
      </c>
      <c r="F301" s="166" t="s">
        <v>2877</v>
      </c>
      <c r="G301" s="167">
        <v>3126862</v>
      </c>
      <c r="H301" s="168" t="s">
        <v>2878</v>
      </c>
      <c r="J301" s="157"/>
    </row>
    <row r="302" spans="1:10" ht="15" customHeight="1">
      <c r="A302" s="164">
        <f t="shared" si="8"/>
        <v>299</v>
      </c>
      <c r="B302" s="165">
        <v>48402</v>
      </c>
      <c r="C302" s="166" t="s">
        <v>2879</v>
      </c>
      <c r="D302" s="166" t="str">
        <f t="shared" si="9"/>
        <v>CENTAR ZA POSEBNO SKRBNIŠTVO (48402)</v>
      </c>
      <c r="E302" s="166" t="s">
        <v>2880</v>
      </c>
      <c r="F302" s="166" t="s">
        <v>268</v>
      </c>
      <c r="G302" s="167">
        <v>4250257</v>
      </c>
      <c r="H302" s="168" t="s">
        <v>2881</v>
      </c>
      <c r="J302" s="157"/>
    </row>
    <row r="303" spans="1:10" ht="15" customHeight="1">
      <c r="A303" s="164">
        <f t="shared" si="8"/>
        <v>300</v>
      </c>
      <c r="B303" s="165">
        <v>7163</v>
      </c>
      <c r="C303" s="166" t="s">
        <v>2882</v>
      </c>
      <c r="D303" s="166" t="str">
        <f t="shared" si="9"/>
        <v>CENTAR ZA PRUŽANJE USLUGA U ZAJEDNICI IZVOR, SELCE (7163)</v>
      </c>
      <c r="E303" s="166" t="s">
        <v>2883</v>
      </c>
      <c r="F303" s="166" t="s">
        <v>2884</v>
      </c>
      <c r="G303" s="167">
        <v>3148637</v>
      </c>
      <c r="H303" s="168" t="s">
        <v>2885</v>
      </c>
      <c r="J303" s="157"/>
    </row>
    <row r="304" spans="1:10" ht="15" customHeight="1">
      <c r="A304" s="164">
        <f t="shared" si="8"/>
        <v>301</v>
      </c>
      <c r="B304" s="165">
        <v>7147</v>
      </c>
      <c r="C304" s="166" t="s">
        <v>2886</v>
      </c>
      <c r="D304" s="166" t="str">
        <f t="shared" si="9"/>
        <v>CENTAR ZA PRUŽANJE USLUGA U ZAJEDNICI KLASJE OSIJEK (7147)</v>
      </c>
      <c r="E304" s="166" t="s">
        <v>2887</v>
      </c>
      <c r="F304" s="166" t="s">
        <v>271</v>
      </c>
      <c r="G304" s="167">
        <v>3014410</v>
      </c>
      <c r="H304" s="168" t="s">
        <v>2888</v>
      </c>
      <c r="J304" s="157"/>
    </row>
    <row r="305" spans="1:10" ht="15" customHeight="1">
      <c r="A305" s="164">
        <f t="shared" si="8"/>
        <v>302</v>
      </c>
      <c r="B305" s="165">
        <v>7180</v>
      </c>
      <c r="C305" s="166" t="s">
        <v>2889</v>
      </c>
      <c r="D305" s="166" t="str">
        <f t="shared" si="9"/>
        <v>CENTAR ZA PRUŽANJE USLUGA U ZAJEDNICI KUĆA SRETNIH CIGLICA, SLAVONSKI BROD (7180)</v>
      </c>
      <c r="E305" s="176" t="s">
        <v>2890</v>
      </c>
      <c r="F305" s="176" t="s">
        <v>1328</v>
      </c>
      <c r="G305" s="167">
        <v>3071332</v>
      </c>
      <c r="H305" s="168" t="s">
        <v>2891</v>
      </c>
      <c r="J305" s="157"/>
    </row>
    <row r="306" spans="1:10" ht="15" customHeight="1">
      <c r="A306" s="164">
        <f t="shared" si="8"/>
        <v>303</v>
      </c>
      <c r="B306" s="165">
        <v>7114</v>
      </c>
      <c r="C306" s="166" t="s">
        <v>2892</v>
      </c>
      <c r="D306" s="166" t="str">
        <f t="shared" si="9"/>
        <v>CENTAR ZA PRUŽANJE USLUGA U ZAJEDNICI LIPIK (7114)</v>
      </c>
      <c r="E306" s="166" t="s">
        <v>2893</v>
      </c>
      <c r="F306" s="166" t="s">
        <v>2894</v>
      </c>
      <c r="G306" s="167">
        <v>3084981</v>
      </c>
      <c r="H306" s="168" t="s">
        <v>2895</v>
      </c>
      <c r="J306" s="157"/>
    </row>
    <row r="307" spans="1:10" ht="15" customHeight="1">
      <c r="A307" s="164">
        <f t="shared" si="8"/>
        <v>304</v>
      </c>
      <c r="B307" s="165">
        <v>52305</v>
      </c>
      <c r="C307" s="166" t="s">
        <v>2896</v>
      </c>
      <c r="D307" s="166" t="str">
        <f t="shared" si="9"/>
        <v>CENTAR ZA PRUŽANJE USLUGA U ZAJEDNICI MOCIRE (52305)</v>
      </c>
      <c r="E307" s="166" t="s">
        <v>2897</v>
      </c>
      <c r="F307" s="166" t="s">
        <v>309</v>
      </c>
      <c r="G307" s="167">
        <v>5343020</v>
      </c>
      <c r="H307" s="168" t="s">
        <v>2898</v>
      </c>
      <c r="J307" s="157"/>
    </row>
    <row r="308" spans="1:10" ht="15" customHeight="1">
      <c r="A308" s="164">
        <f t="shared" si="8"/>
        <v>305</v>
      </c>
      <c r="B308" s="165">
        <v>7761</v>
      </c>
      <c r="C308" s="166" t="s">
        <v>2899</v>
      </c>
      <c r="D308" s="166" t="str">
        <f t="shared" si="9"/>
        <v>CENTAR ZA PRUŽANJE USLUGA U ZAJEDNICI OSIJEK - JA KAO I TI (7761)</v>
      </c>
      <c r="E308" s="166" t="s">
        <v>2900</v>
      </c>
      <c r="F308" s="166" t="s">
        <v>271</v>
      </c>
      <c r="G308" s="167">
        <v>3014452</v>
      </c>
      <c r="H308" s="168" t="s">
        <v>2901</v>
      </c>
      <c r="J308" s="157"/>
    </row>
    <row r="309" spans="1:10" ht="15" customHeight="1">
      <c r="A309" s="164">
        <f t="shared" si="8"/>
        <v>306</v>
      </c>
      <c r="B309" s="165">
        <v>7350</v>
      </c>
      <c r="C309" s="166" t="s">
        <v>2902</v>
      </c>
      <c r="D309" s="166" t="str">
        <f t="shared" si="9"/>
        <v>CENTAR ZA PRUŽANJE USLUGA U ZAJEDNICI OZALJ (7350)</v>
      </c>
      <c r="E309" s="166" t="s">
        <v>2903</v>
      </c>
      <c r="F309" s="166" t="s">
        <v>2904</v>
      </c>
      <c r="G309" s="167">
        <v>3187381</v>
      </c>
      <c r="H309" s="168" t="s">
        <v>2905</v>
      </c>
      <c r="J309" s="157"/>
    </row>
    <row r="310" spans="1:10" ht="15" customHeight="1">
      <c r="A310" s="164">
        <f t="shared" si="8"/>
        <v>307</v>
      </c>
      <c r="B310" s="165">
        <v>7309</v>
      </c>
      <c r="C310" s="166" t="s">
        <v>2906</v>
      </c>
      <c r="D310" s="166" t="str">
        <f t="shared" si="9"/>
        <v>CENTAR ZA PRUŽANJE USLUGA U ZAJEDNICI SPLIT (7309)</v>
      </c>
      <c r="E310" s="166" t="s">
        <v>2907</v>
      </c>
      <c r="F310" s="166" t="s">
        <v>353</v>
      </c>
      <c r="G310" s="167">
        <v>3133745</v>
      </c>
      <c r="H310" s="168" t="s">
        <v>2908</v>
      </c>
      <c r="J310" s="157"/>
    </row>
    <row r="311" spans="1:10" ht="15" customHeight="1">
      <c r="A311" s="164">
        <f t="shared" si="8"/>
        <v>308</v>
      </c>
      <c r="B311" s="165">
        <v>7106</v>
      </c>
      <c r="C311" s="166" t="s">
        <v>2909</v>
      </c>
      <c r="D311" s="166" t="str">
        <f t="shared" si="9"/>
        <v>CENTAR ZA PRUŽANJE USLUGA U ZAJEDNICI SVITANJE (7106)</v>
      </c>
      <c r="E311" s="166" t="s">
        <v>2910</v>
      </c>
      <c r="F311" s="166" t="s">
        <v>302</v>
      </c>
      <c r="G311" s="167">
        <v>3009971</v>
      </c>
      <c r="H311" s="168" t="s">
        <v>2911</v>
      </c>
      <c r="J311" s="157"/>
    </row>
    <row r="312" spans="1:10" ht="15" customHeight="1">
      <c r="A312" s="164">
        <f t="shared" si="8"/>
        <v>309</v>
      </c>
      <c r="B312" s="165">
        <v>7091</v>
      </c>
      <c r="C312" s="166" t="s">
        <v>2912</v>
      </c>
      <c r="D312" s="166" t="str">
        <f t="shared" si="9"/>
        <v>CENTAR ZA PRUŽANJE USLUGA U ZAJEDNICI VLADIMIR NAZOR (7091)</v>
      </c>
      <c r="E312" s="166" t="s">
        <v>2913</v>
      </c>
      <c r="F312" s="166" t="s">
        <v>506</v>
      </c>
      <c r="G312" s="167">
        <v>3123464</v>
      </c>
      <c r="H312" s="168" t="s">
        <v>2914</v>
      </c>
      <c r="J312" s="157"/>
    </row>
    <row r="313" spans="1:10" ht="15" customHeight="1">
      <c r="A313" s="164">
        <f t="shared" si="8"/>
        <v>310</v>
      </c>
      <c r="B313" s="165">
        <v>21801</v>
      </c>
      <c r="C313" s="166" t="s">
        <v>2915</v>
      </c>
      <c r="D313" s="166" t="str">
        <f t="shared" si="9"/>
        <v>CENTAR ZA REHABILITACIJU FRA ANTE SEKELEZ (21801)</v>
      </c>
      <c r="E313" s="166" t="s">
        <v>2916</v>
      </c>
      <c r="F313" s="166" t="s">
        <v>2917</v>
      </c>
      <c r="G313" s="167">
        <v>1284797</v>
      </c>
      <c r="H313" s="168" t="s">
        <v>2918</v>
      </c>
      <c r="J313" s="157"/>
    </row>
    <row r="314" spans="1:10" ht="15" customHeight="1">
      <c r="A314" s="164">
        <f t="shared" si="8"/>
        <v>311</v>
      </c>
      <c r="B314" s="165">
        <v>21797</v>
      </c>
      <c r="C314" s="166" t="s">
        <v>2919</v>
      </c>
      <c r="D314" s="166" t="str">
        <f t="shared" si="9"/>
        <v>CENTAR ZA REHABILITACIJU JOSIPOVAC (21797)</v>
      </c>
      <c r="E314" s="166" t="s">
        <v>2920</v>
      </c>
      <c r="F314" s="166" t="s">
        <v>2921</v>
      </c>
      <c r="G314" s="167">
        <v>1151703</v>
      </c>
      <c r="H314" s="168" t="s">
        <v>2922</v>
      </c>
      <c r="J314" s="157"/>
    </row>
    <row r="315" spans="1:10" ht="24">
      <c r="A315" s="164">
        <f t="shared" ref="A315:A378" si="10">+A314+1</f>
        <v>312</v>
      </c>
      <c r="B315" s="165">
        <v>45986</v>
      </c>
      <c r="C315" s="166" t="s">
        <v>2923</v>
      </c>
      <c r="D315" s="166" t="str">
        <f t="shared" si="9"/>
        <v>CENTAR ZA REHABILITACIJU KOMAREVO (45986)</v>
      </c>
      <c r="E315" s="166" t="s">
        <v>2924</v>
      </c>
      <c r="F315" s="166" t="s">
        <v>2925</v>
      </c>
      <c r="G315" s="167">
        <v>2506327</v>
      </c>
      <c r="H315" s="168" t="s">
        <v>2926</v>
      </c>
      <c r="J315" s="157"/>
    </row>
    <row r="316" spans="1:10" ht="15" customHeight="1">
      <c r="A316" s="164">
        <f t="shared" si="10"/>
        <v>313</v>
      </c>
      <c r="B316" s="165">
        <v>26555</v>
      </c>
      <c r="C316" s="166" t="s">
        <v>2927</v>
      </c>
      <c r="D316" s="166" t="str">
        <f t="shared" si="9"/>
        <v>CENTAR ZA REHABILITACIJU MALA TEREZIJA (26555)</v>
      </c>
      <c r="E316" s="166" t="s">
        <v>2928</v>
      </c>
      <c r="F316" s="166" t="s">
        <v>2929</v>
      </c>
      <c r="G316" s="167">
        <v>1738925</v>
      </c>
      <c r="H316" s="168" t="s">
        <v>2930</v>
      </c>
      <c r="J316" s="157"/>
    </row>
    <row r="317" spans="1:10" ht="15" customHeight="1">
      <c r="A317" s="164">
        <f t="shared" si="10"/>
        <v>314</v>
      </c>
      <c r="B317" s="165">
        <v>21810</v>
      </c>
      <c r="C317" s="166" t="s">
        <v>2931</v>
      </c>
      <c r="D317" s="166" t="str">
        <f t="shared" si="9"/>
        <v>CENTAR ZA REHABILITACIJU MIR (21810)</v>
      </c>
      <c r="E317" s="166" t="s">
        <v>2932</v>
      </c>
      <c r="F317" s="166" t="s">
        <v>2933</v>
      </c>
      <c r="G317" s="167">
        <v>1284789</v>
      </c>
      <c r="H317" s="168" t="s">
        <v>2934</v>
      </c>
      <c r="J317" s="157"/>
    </row>
    <row r="318" spans="1:10" ht="15" customHeight="1">
      <c r="A318" s="164">
        <f t="shared" si="10"/>
        <v>315</v>
      </c>
      <c r="B318" s="165">
        <v>7430</v>
      </c>
      <c r="C318" s="166" t="s">
        <v>2935</v>
      </c>
      <c r="D318" s="166" t="str">
        <f t="shared" si="9"/>
        <v>CENTAR ZA REHABILITACIJU PULA  (7430)</v>
      </c>
      <c r="E318" s="166" t="s">
        <v>2936</v>
      </c>
      <c r="F318" s="166" t="s">
        <v>299</v>
      </c>
      <c r="G318" s="167">
        <v>3549496</v>
      </c>
      <c r="H318" s="168" t="s">
        <v>2937</v>
      </c>
      <c r="J318" s="157"/>
    </row>
    <row r="319" spans="1:10" ht="15" customHeight="1">
      <c r="A319" s="164">
        <f t="shared" si="10"/>
        <v>316</v>
      </c>
      <c r="B319" s="165">
        <v>7384</v>
      </c>
      <c r="C319" s="166" t="s">
        <v>2938</v>
      </c>
      <c r="D319" s="166" t="str">
        <f t="shared" si="9"/>
        <v>CENTAR ZA REHABILITACIJU RIJEKA (7384)</v>
      </c>
      <c r="E319" s="166" t="s">
        <v>2939</v>
      </c>
      <c r="F319" s="166" t="s">
        <v>313</v>
      </c>
      <c r="G319" s="167">
        <v>3417778</v>
      </c>
      <c r="H319" s="168" t="s">
        <v>2940</v>
      </c>
      <c r="J319" s="157"/>
    </row>
    <row r="320" spans="1:10" ht="15" customHeight="1">
      <c r="A320" s="164">
        <f t="shared" si="10"/>
        <v>317</v>
      </c>
      <c r="B320" s="165">
        <v>21789</v>
      </c>
      <c r="C320" s="166" t="s">
        <v>2941</v>
      </c>
      <c r="D320" s="166" t="str">
        <f t="shared" si="9"/>
        <v>CENTAR ZA REHABILITACIJU SAMARITANAC SPLIT (21789)</v>
      </c>
      <c r="E320" s="166" t="s">
        <v>2942</v>
      </c>
      <c r="F320" s="166" t="s">
        <v>353</v>
      </c>
      <c r="G320" s="167">
        <v>1140370</v>
      </c>
      <c r="H320" s="168" t="s">
        <v>2943</v>
      </c>
      <c r="J320" s="157"/>
    </row>
    <row r="321" spans="1:10" ht="15" customHeight="1">
      <c r="A321" s="164">
        <f t="shared" si="10"/>
        <v>318</v>
      </c>
      <c r="B321" s="165">
        <v>7413</v>
      </c>
      <c r="C321" s="166" t="s">
        <v>2944</v>
      </c>
      <c r="D321" s="166" t="str">
        <f t="shared" si="9"/>
        <v>CENTAR ZA REHABILITACIJU STANČIĆ (7413)</v>
      </c>
      <c r="E321" s="166" t="s">
        <v>2945</v>
      </c>
      <c r="F321" s="166" t="s">
        <v>2946</v>
      </c>
      <c r="G321" s="167">
        <v>3348431</v>
      </c>
      <c r="H321" s="168" t="s">
        <v>2947</v>
      </c>
      <c r="J321" s="157"/>
    </row>
    <row r="322" spans="1:10" ht="15" customHeight="1">
      <c r="A322" s="164">
        <f t="shared" si="10"/>
        <v>319</v>
      </c>
      <c r="B322" s="165">
        <v>7341</v>
      </c>
      <c r="C322" s="166" t="s">
        <v>2948</v>
      </c>
      <c r="D322" s="166" t="str">
        <f t="shared" si="9"/>
        <v>CENTAR ZA REHABILITACIJU SVETI FILIP I JAKOV (7341)</v>
      </c>
      <c r="E322" s="166" t="s">
        <v>2949</v>
      </c>
      <c r="F322" s="166" t="s">
        <v>2950</v>
      </c>
      <c r="G322" s="167">
        <v>3334392</v>
      </c>
      <c r="H322" s="168" t="s">
        <v>2951</v>
      </c>
      <c r="J322" s="157"/>
    </row>
    <row r="323" spans="1:10" ht="15" customHeight="1">
      <c r="A323" s="164">
        <f t="shared" si="10"/>
        <v>320</v>
      </c>
      <c r="B323" s="165">
        <v>7464</v>
      </c>
      <c r="C323" s="166" t="s">
        <v>2952</v>
      </c>
      <c r="D323" s="166" t="str">
        <f t="shared" si="9"/>
        <v>CENTAR ZA REHABILITACIJU ZAGREB (7464)</v>
      </c>
      <c r="E323" s="166" t="s">
        <v>2953</v>
      </c>
      <c r="F323" s="166" t="s">
        <v>268</v>
      </c>
      <c r="G323" s="167">
        <v>3256251</v>
      </c>
      <c r="H323" s="168" t="s">
        <v>2954</v>
      </c>
      <c r="J323" s="157"/>
    </row>
    <row r="324" spans="1:10" ht="15" customHeight="1">
      <c r="A324" s="164">
        <f t="shared" si="10"/>
        <v>321</v>
      </c>
      <c r="B324" s="165">
        <v>6187</v>
      </c>
      <c r="C324" s="166" t="s">
        <v>2955</v>
      </c>
      <c r="D324" s="166" t="str">
        <f t="shared" ref="D324:D387" si="11">C324&amp;" ("&amp;B324&amp;")"</f>
        <v>CENTAR ZA SOCIJALNU SKRB BELI MANASTIR (6187)</v>
      </c>
      <c r="E324" s="166" t="s">
        <v>2956</v>
      </c>
      <c r="F324" s="166" t="s">
        <v>2957</v>
      </c>
      <c r="G324" s="167">
        <v>2872692</v>
      </c>
      <c r="H324" s="168" t="s">
        <v>2958</v>
      </c>
      <c r="J324" s="157"/>
    </row>
    <row r="325" spans="1:10" ht="15" customHeight="1">
      <c r="A325" s="164">
        <f t="shared" si="10"/>
        <v>322</v>
      </c>
      <c r="B325" s="165">
        <v>6195</v>
      </c>
      <c r="C325" s="166" t="s">
        <v>2959</v>
      </c>
      <c r="D325" s="166" t="str">
        <f t="shared" si="11"/>
        <v>CENTAR ZA SOCIJALNU SKRB BENKOVAC (6195)</v>
      </c>
      <c r="E325" s="166" t="s">
        <v>2960</v>
      </c>
      <c r="F325" s="166" t="s">
        <v>2961</v>
      </c>
      <c r="G325" s="167">
        <v>2884321</v>
      </c>
      <c r="H325" s="168" t="s">
        <v>2962</v>
      </c>
      <c r="J325" s="157"/>
    </row>
    <row r="326" spans="1:10" ht="15" customHeight="1">
      <c r="A326" s="164">
        <f t="shared" si="10"/>
        <v>323</v>
      </c>
      <c r="B326" s="165">
        <v>6200</v>
      </c>
      <c r="C326" s="166" t="s">
        <v>2963</v>
      </c>
      <c r="D326" s="166" t="str">
        <f t="shared" si="11"/>
        <v>CENTAR ZA SOCIJALNU SKRB BIOGRAD NA MORU  (6200)</v>
      </c>
      <c r="E326" s="166" t="s">
        <v>2964</v>
      </c>
      <c r="F326" s="166" t="s">
        <v>2965</v>
      </c>
      <c r="G326" s="167">
        <v>2884330</v>
      </c>
      <c r="H326" s="168" t="s">
        <v>2966</v>
      </c>
      <c r="J326" s="157"/>
    </row>
    <row r="327" spans="1:10" ht="15" customHeight="1">
      <c r="A327" s="164">
        <f t="shared" si="10"/>
        <v>324</v>
      </c>
      <c r="B327" s="165">
        <v>6218</v>
      </c>
      <c r="C327" s="166" t="s">
        <v>2967</v>
      </c>
      <c r="D327" s="166" t="str">
        <f t="shared" si="11"/>
        <v>CENTAR ZA SOCIJALNU SKRB BJELOVAR (6218)</v>
      </c>
      <c r="E327" s="166" t="s">
        <v>2968</v>
      </c>
      <c r="F327" s="166" t="s">
        <v>2460</v>
      </c>
      <c r="G327" s="167">
        <v>2873761</v>
      </c>
      <c r="H327" s="168" t="s">
        <v>2969</v>
      </c>
      <c r="J327" s="157"/>
    </row>
    <row r="328" spans="1:10" ht="15" customHeight="1">
      <c r="A328" s="164">
        <f t="shared" si="10"/>
        <v>325</v>
      </c>
      <c r="B328" s="165">
        <v>6226</v>
      </c>
      <c r="C328" s="166" t="s">
        <v>2970</v>
      </c>
      <c r="D328" s="166" t="str">
        <f t="shared" si="11"/>
        <v>CENTAR ZA SOCIJALNU SKRB BRAČ - SUPETAR (6226)</v>
      </c>
      <c r="E328" s="166" t="s">
        <v>2971</v>
      </c>
      <c r="F328" s="166" t="s">
        <v>2972</v>
      </c>
      <c r="G328" s="167">
        <v>2882736</v>
      </c>
      <c r="H328" s="168" t="s">
        <v>2973</v>
      </c>
      <c r="J328" s="157"/>
    </row>
    <row r="329" spans="1:10" ht="15" customHeight="1">
      <c r="A329" s="164">
        <f t="shared" si="10"/>
        <v>326</v>
      </c>
      <c r="B329" s="165">
        <v>6234</v>
      </c>
      <c r="C329" s="166" t="s">
        <v>2974</v>
      </c>
      <c r="D329" s="166" t="str">
        <f t="shared" si="11"/>
        <v>CENTAR ZA SOCIJALNU SKRB BUJE, CENTRO DI ASSISTENZA SOCIALE DI BUIE (6234)</v>
      </c>
      <c r="E329" s="166" t="s">
        <v>2975</v>
      </c>
      <c r="F329" s="166" t="s">
        <v>2976</v>
      </c>
      <c r="G329" s="167">
        <v>2883341</v>
      </c>
      <c r="H329" s="168" t="s">
        <v>2977</v>
      </c>
      <c r="J329" s="157"/>
    </row>
    <row r="330" spans="1:10" ht="15" customHeight="1">
      <c r="A330" s="164">
        <f t="shared" si="10"/>
        <v>327</v>
      </c>
      <c r="B330" s="165">
        <v>6541</v>
      </c>
      <c r="C330" s="166" t="s">
        <v>2978</v>
      </c>
      <c r="D330" s="166" t="str">
        <f t="shared" si="11"/>
        <v>CENTAR ZA SOCIJALNU SKRB CRES-LOŠINJ (6541)</v>
      </c>
      <c r="E330" s="166" t="s">
        <v>2979</v>
      </c>
      <c r="F330" s="166" t="s">
        <v>2980</v>
      </c>
      <c r="G330" s="167">
        <v>2883708</v>
      </c>
      <c r="H330" s="168" t="s">
        <v>2981</v>
      </c>
      <c r="J330" s="157"/>
    </row>
    <row r="331" spans="1:10" ht="15" customHeight="1">
      <c r="A331" s="164">
        <f t="shared" si="10"/>
        <v>328</v>
      </c>
      <c r="B331" s="165">
        <v>6242</v>
      </c>
      <c r="C331" s="166" t="s">
        <v>2982</v>
      </c>
      <c r="D331" s="166" t="str">
        <f t="shared" si="11"/>
        <v>CENTAR ZA SOCIJALNU SKRB CRIKVENICA (6242)</v>
      </c>
      <c r="E331" s="166" t="s">
        <v>2983</v>
      </c>
      <c r="F331" s="166" t="s">
        <v>2984</v>
      </c>
      <c r="G331" s="167">
        <v>2883694</v>
      </c>
      <c r="H331" s="168" t="s">
        <v>2985</v>
      </c>
      <c r="J331" s="157"/>
    </row>
    <row r="332" spans="1:10" ht="15" customHeight="1">
      <c r="A332" s="164">
        <f t="shared" si="10"/>
        <v>329</v>
      </c>
      <c r="B332" s="165">
        <v>6259</v>
      </c>
      <c r="C332" s="166" t="s">
        <v>2986</v>
      </c>
      <c r="D332" s="166" t="str">
        <f t="shared" si="11"/>
        <v>CENTAR ZA SOCIJALNU SKRB ČAKOVEC  (6259)</v>
      </c>
      <c r="E332" s="166" t="s">
        <v>2987</v>
      </c>
      <c r="F332" s="166" t="s">
        <v>487</v>
      </c>
      <c r="G332" s="167">
        <v>2874687</v>
      </c>
      <c r="H332" s="168" t="s">
        <v>2988</v>
      </c>
      <c r="J332" s="157"/>
    </row>
    <row r="333" spans="1:10" ht="15" customHeight="1">
      <c r="A333" s="164">
        <f t="shared" si="10"/>
        <v>330</v>
      </c>
      <c r="B333" s="165">
        <v>6267</v>
      </c>
      <c r="C333" s="166" t="s">
        <v>2989</v>
      </c>
      <c r="D333" s="166" t="str">
        <f t="shared" si="11"/>
        <v>CENTAR ZA SOCIJALNU SKRB ČAZMA  (6267)</v>
      </c>
      <c r="E333" s="166" t="s">
        <v>2990</v>
      </c>
      <c r="F333" s="166" t="s">
        <v>2991</v>
      </c>
      <c r="G333" s="167">
        <v>2873788</v>
      </c>
      <c r="H333" s="168" t="s">
        <v>2992</v>
      </c>
      <c r="J333" s="157"/>
    </row>
    <row r="334" spans="1:10" ht="15" customHeight="1">
      <c r="A334" s="164">
        <f t="shared" si="10"/>
        <v>331</v>
      </c>
      <c r="B334" s="165">
        <v>6275</v>
      </c>
      <c r="C334" s="166" t="s">
        <v>2993</v>
      </c>
      <c r="D334" s="166" t="str">
        <f t="shared" si="11"/>
        <v>CENTAR ZA SOCIJALNU SKRB DARUVAR  (6275)</v>
      </c>
      <c r="E334" s="166" t="s">
        <v>2994</v>
      </c>
      <c r="F334" s="166" t="s">
        <v>2845</v>
      </c>
      <c r="G334" s="167">
        <v>2873796</v>
      </c>
      <c r="H334" s="168" t="s">
        <v>2995</v>
      </c>
      <c r="J334" s="157"/>
    </row>
    <row r="335" spans="1:10" ht="15" customHeight="1">
      <c r="A335" s="164">
        <f t="shared" si="10"/>
        <v>332</v>
      </c>
      <c r="B335" s="165">
        <v>6291</v>
      </c>
      <c r="C335" s="166" t="s">
        <v>2996</v>
      </c>
      <c r="D335" s="166" t="str">
        <f t="shared" si="11"/>
        <v>CENTAR ZA SOCIJALNU SKRB DONJA STUBICA  (6291)</v>
      </c>
      <c r="E335" s="166" t="s">
        <v>2997</v>
      </c>
      <c r="F335" s="166" t="s">
        <v>2998</v>
      </c>
      <c r="G335" s="167">
        <v>2877457</v>
      </c>
      <c r="H335" s="168" t="s">
        <v>2999</v>
      </c>
      <c r="J335" s="157"/>
    </row>
    <row r="336" spans="1:10" ht="15" customHeight="1">
      <c r="A336" s="164">
        <f t="shared" si="10"/>
        <v>333</v>
      </c>
      <c r="B336" s="165">
        <v>6306</v>
      </c>
      <c r="C336" s="166" t="s">
        <v>3000</v>
      </c>
      <c r="D336" s="166" t="str">
        <f t="shared" si="11"/>
        <v>CENTAR ZA SOCIJALNU SKRB DONJI MIHOLJAC (6306)</v>
      </c>
      <c r="E336" s="166" t="s">
        <v>3001</v>
      </c>
      <c r="F336" s="166" t="s">
        <v>3002</v>
      </c>
      <c r="G336" s="167">
        <v>2872722</v>
      </c>
      <c r="H336" s="168" t="s">
        <v>3003</v>
      </c>
      <c r="J336" s="157"/>
    </row>
    <row r="337" spans="1:10" ht="15" customHeight="1">
      <c r="A337" s="164">
        <f t="shared" si="10"/>
        <v>334</v>
      </c>
      <c r="B337" s="165">
        <v>21692</v>
      </c>
      <c r="C337" s="166" t="s">
        <v>3004</v>
      </c>
      <c r="D337" s="166" t="str">
        <f t="shared" si="11"/>
        <v>CENTAR ZA SOCIJALNU SKRB DRNIŠ (21692)</v>
      </c>
      <c r="E337" s="166" t="s">
        <v>3005</v>
      </c>
      <c r="F337" s="166" t="s">
        <v>3006</v>
      </c>
      <c r="G337" s="167">
        <v>2882027</v>
      </c>
      <c r="H337" s="168" t="s">
        <v>3007</v>
      </c>
      <c r="J337" s="157"/>
    </row>
    <row r="338" spans="1:10" ht="15" customHeight="1">
      <c r="A338" s="164">
        <f t="shared" si="10"/>
        <v>335</v>
      </c>
      <c r="B338" s="165">
        <v>6314</v>
      </c>
      <c r="C338" s="166" t="s">
        <v>3008</v>
      </c>
      <c r="D338" s="166" t="str">
        <f t="shared" si="11"/>
        <v>CENTAR ZA SOCIJALNU SKRB DUBROVNIK (6314)</v>
      </c>
      <c r="E338" s="166" t="s">
        <v>3009</v>
      </c>
      <c r="F338" s="166" t="s">
        <v>306</v>
      </c>
      <c r="G338" s="167">
        <v>2882302</v>
      </c>
      <c r="H338" s="168" t="s">
        <v>3010</v>
      </c>
      <c r="J338" s="157"/>
    </row>
    <row r="339" spans="1:10" ht="15" customHeight="1">
      <c r="A339" s="164">
        <f t="shared" si="10"/>
        <v>336</v>
      </c>
      <c r="B339" s="165">
        <v>6322</v>
      </c>
      <c r="C339" s="166" t="s">
        <v>3011</v>
      </c>
      <c r="D339" s="166" t="str">
        <f t="shared" si="11"/>
        <v>CENTAR ZA SOCIJALNU SKRB DUGA RESA (6322)</v>
      </c>
      <c r="E339" s="166" t="s">
        <v>3012</v>
      </c>
      <c r="F339" s="166" t="s">
        <v>3013</v>
      </c>
      <c r="G339" s="167">
        <v>2883015</v>
      </c>
      <c r="H339" s="168" t="s">
        <v>3014</v>
      </c>
      <c r="J339" s="157"/>
    </row>
    <row r="340" spans="1:10" ht="15" customHeight="1">
      <c r="A340" s="164">
        <f t="shared" si="10"/>
        <v>337</v>
      </c>
      <c r="B340" s="165">
        <v>6339</v>
      </c>
      <c r="C340" s="166" t="s">
        <v>3015</v>
      </c>
      <c r="D340" s="166" t="str">
        <f t="shared" si="11"/>
        <v>CENTAR ZA SOCIJALNU SKRB DUGO SELO (6339)</v>
      </c>
      <c r="E340" s="166" t="s">
        <v>3016</v>
      </c>
      <c r="F340" s="166" t="s">
        <v>3017</v>
      </c>
      <c r="G340" s="167">
        <v>2873125</v>
      </c>
      <c r="H340" s="168" t="s">
        <v>3018</v>
      </c>
      <c r="J340" s="157"/>
    </row>
    <row r="341" spans="1:10" ht="15" customHeight="1">
      <c r="A341" s="164">
        <f t="shared" si="10"/>
        <v>338</v>
      </c>
      <c r="B341" s="165">
        <v>6347</v>
      </c>
      <c r="C341" s="166" t="s">
        <v>3019</v>
      </c>
      <c r="D341" s="166" t="str">
        <f t="shared" si="11"/>
        <v>CENTAR ZA SOCIJALNU SKRB ĐAKOVO (6347)</v>
      </c>
      <c r="E341" s="166" t="s">
        <v>3020</v>
      </c>
      <c r="F341" s="166" t="s">
        <v>292</v>
      </c>
      <c r="G341" s="167">
        <v>2872706</v>
      </c>
      <c r="H341" s="168" t="s">
        <v>3021</v>
      </c>
      <c r="J341" s="157"/>
    </row>
    <row r="342" spans="1:10" ht="15" customHeight="1">
      <c r="A342" s="164">
        <f t="shared" si="10"/>
        <v>339</v>
      </c>
      <c r="B342" s="165">
        <v>6355</v>
      </c>
      <c r="C342" s="166" t="s">
        <v>3022</v>
      </c>
      <c r="D342" s="166" t="str">
        <f t="shared" si="11"/>
        <v>CENTAR ZA SOCIJALNU SKRB ĐURĐEVAC (6355)</v>
      </c>
      <c r="E342" s="166" t="s">
        <v>3023</v>
      </c>
      <c r="F342" s="166" t="s">
        <v>3024</v>
      </c>
      <c r="G342" s="167">
        <v>2873397</v>
      </c>
      <c r="H342" s="168" t="s">
        <v>3025</v>
      </c>
      <c r="J342" s="157"/>
    </row>
    <row r="343" spans="1:10" ht="15" customHeight="1">
      <c r="A343" s="164">
        <f t="shared" si="10"/>
        <v>340</v>
      </c>
      <c r="B343" s="165">
        <v>6363</v>
      </c>
      <c r="C343" s="166" t="s">
        <v>3026</v>
      </c>
      <c r="D343" s="166" t="str">
        <f t="shared" si="11"/>
        <v>CENTAR ZA SOCIJALNU SKRB GAREŠNICA  (6363)</v>
      </c>
      <c r="E343" s="166" t="s">
        <v>3027</v>
      </c>
      <c r="F343" s="166" t="s">
        <v>3028</v>
      </c>
      <c r="G343" s="167">
        <v>2873770</v>
      </c>
      <c r="H343" s="168" t="s">
        <v>3029</v>
      </c>
      <c r="J343" s="157"/>
    </row>
    <row r="344" spans="1:10" ht="15" customHeight="1">
      <c r="A344" s="164">
        <f t="shared" si="10"/>
        <v>341</v>
      </c>
      <c r="B344" s="165">
        <v>21713</v>
      </c>
      <c r="C344" s="166" t="s">
        <v>3030</v>
      </c>
      <c r="D344" s="166" t="str">
        <f t="shared" si="11"/>
        <v>CENTAR ZA SOCIJALNU SKRB GLINA (21713)</v>
      </c>
      <c r="E344" s="166" t="s">
        <v>3031</v>
      </c>
      <c r="F344" s="166" t="s">
        <v>3032</v>
      </c>
      <c r="G344" s="167">
        <v>2883295</v>
      </c>
      <c r="H344" s="168" t="s">
        <v>3033</v>
      </c>
      <c r="J344" s="157"/>
    </row>
    <row r="345" spans="1:10" ht="15" customHeight="1">
      <c r="A345" s="164">
        <f t="shared" si="10"/>
        <v>342</v>
      </c>
      <c r="B345" s="165">
        <v>6371</v>
      </c>
      <c r="C345" s="166" t="s">
        <v>3034</v>
      </c>
      <c r="D345" s="166" t="str">
        <f t="shared" si="11"/>
        <v>CENTAR ZA SOCIJALNU SKRB GOSPIĆ (6371)</v>
      </c>
      <c r="E345" s="166" t="s">
        <v>3035</v>
      </c>
      <c r="F345" s="166" t="s">
        <v>502</v>
      </c>
      <c r="G345" s="167">
        <v>2883643</v>
      </c>
      <c r="H345" s="168" t="s">
        <v>3036</v>
      </c>
      <c r="J345" s="157"/>
    </row>
    <row r="346" spans="1:10" ht="15" customHeight="1">
      <c r="A346" s="164">
        <f t="shared" si="10"/>
        <v>343</v>
      </c>
      <c r="B346" s="165">
        <v>50032</v>
      </c>
      <c r="C346" s="166" t="s">
        <v>3037</v>
      </c>
      <c r="D346" s="166" t="str">
        <f t="shared" si="11"/>
        <v>CENTAR ZA SOCIJALNU SKRB GRUBIŠNO POLJE (50032)</v>
      </c>
      <c r="E346" s="166" t="s">
        <v>3038</v>
      </c>
      <c r="F346" s="166" t="s">
        <v>3039</v>
      </c>
      <c r="G346" s="167">
        <v>4840836</v>
      </c>
      <c r="H346" s="168" t="s">
        <v>3040</v>
      </c>
      <c r="J346" s="157"/>
    </row>
    <row r="347" spans="1:10" ht="24">
      <c r="A347" s="164">
        <f t="shared" si="10"/>
        <v>344</v>
      </c>
      <c r="B347" s="165">
        <v>21748</v>
      </c>
      <c r="C347" s="166" t="s">
        <v>3041</v>
      </c>
      <c r="D347" s="166" t="str">
        <f t="shared" si="11"/>
        <v>CENTAR ZA SOCIJALNU SKRB HRVATSKA KOSTAJNICA (21748)</v>
      </c>
      <c r="E347" s="166" t="s">
        <v>3042</v>
      </c>
      <c r="F347" s="166" t="s">
        <v>3043</v>
      </c>
      <c r="G347" s="167">
        <v>2883287</v>
      </c>
      <c r="H347" s="168" t="s">
        <v>3044</v>
      </c>
      <c r="J347" s="157"/>
    </row>
    <row r="348" spans="1:10" ht="15" customHeight="1">
      <c r="A348" s="164">
        <f t="shared" si="10"/>
        <v>345</v>
      </c>
      <c r="B348" s="165">
        <v>6398</v>
      </c>
      <c r="C348" s="166" t="s">
        <v>3045</v>
      </c>
      <c r="D348" s="166" t="str">
        <f t="shared" si="11"/>
        <v>CENTAR ZA SOCIJALNU SKRB IMOTSKI (6398)</v>
      </c>
      <c r="E348" s="166" t="s">
        <v>3046</v>
      </c>
      <c r="F348" s="166" t="s">
        <v>3047</v>
      </c>
      <c r="G348" s="167">
        <v>2882698</v>
      </c>
      <c r="H348" s="168" t="s">
        <v>3048</v>
      </c>
      <c r="J348" s="157"/>
    </row>
    <row r="349" spans="1:10" ht="15" customHeight="1">
      <c r="A349" s="164">
        <f t="shared" si="10"/>
        <v>346</v>
      </c>
      <c r="B349" s="165">
        <v>6402</v>
      </c>
      <c r="C349" s="166" t="s">
        <v>3049</v>
      </c>
      <c r="D349" s="166" t="str">
        <f t="shared" si="11"/>
        <v>CENTAR ZA SOCIJALNU SKRB IVANEC (6402)</v>
      </c>
      <c r="E349" s="166" t="s">
        <v>3050</v>
      </c>
      <c r="F349" s="166" t="s">
        <v>3051</v>
      </c>
      <c r="G349" s="167">
        <v>2872641</v>
      </c>
      <c r="H349" s="168" t="s">
        <v>3052</v>
      </c>
      <c r="J349" s="157"/>
    </row>
    <row r="350" spans="1:10" ht="15" customHeight="1">
      <c r="A350" s="164">
        <f t="shared" si="10"/>
        <v>347</v>
      </c>
      <c r="B350" s="165">
        <v>6419</v>
      </c>
      <c r="C350" s="166" t="s">
        <v>3053</v>
      </c>
      <c r="D350" s="166" t="str">
        <f t="shared" si="11"/>
        <v>CENTAR ZA SOCIJALNU SKRB IVANIĆ GRAD (6419)</v>
      </c>
      <c r="E350" s="166" t="s">
        <v>3054</v>
      </c>
      <c r="F350" s="166" t="s">
        <v>3055</v>
      </c>
      <c r="G350" s="167">
        <v>2873079</v>
      </c>
      <c r="H350" s="168" t="s">
        <v>3056</v>
      </c>
      <c r="J350" s="157"/>
    </row>
    <row r="351" spans="1:10" ht="15" customHeight="1">
      <c r="A351" s="164">
        <f t="shared" si="10"/>
        <v>348</v>
      </c>
      <c r="B351" s="165">
        <v>6427</v>
      </c>
      <c r="C351" s="166" t="s">
        <v>3057</v>
      </c>
      <c r="D351" s="166" t="str">
        <f t="shared" si="11"/>
        <v>CENTAR ZA SOCIJALNU SKRB JASTREBARSKO (6427)</v>
      </c>
      <c r="E351" s="166" t="s">
        <v>3058</v>
      </c>
      <c r="F351" s="166" t="s">
        <v>597</v>
      </c>
      <c r="G351" s="167">
        <v>2873087</v>
      </c>
      <c r="H351" s="168" t="s">
        <v>3059</v>
      </c>
      <c r="J351" s="157"/>
    </row>
    <row r="352" spans="1:10" ht="15" customHeight="1">
      <c r="A352" s="164">
        <f t="shared" si="10"/>
        <v>349</v>
      </c>
      <c r="B352" s="165">
        <v>6435</v>
      </c>
      <c r="C352" s="166" t="s">
        <v>3060</v>
      </c>
      <c r="D352" s="166" t="str">
        <f t="shared" si="11"/>
        <v>CENTAR ZA SOCIJALNU SKRB KARLOVAC (6435)</v>
      </c>
      <c r="E352" s="166" t="s">
        <v>3061</v>
      </c>
      <c r="F352" s="166" t="s">
        <v>506</v>
      </c>
      <c r="G352" s="167">
        <v>2882981</v>
      </c>
      <c r="H352" s="168" t="s">
        <v>3062</v>
      </c>
      <c r="J352" s="157"/>
    </row>
    <row r="353" spans="1:10" ht="15" customHeight="1">
      <c r="A353" s="164">
        <f t="shared" si="10"/>
        <v>350</v>
      </c>
      <c r="B353" s="165">
        <v>21730</v>
      </c>
      <c r="C353" s="166" t="s">
        <v>3063</v>
      </c>
      <c r="D353" s="166" t="str">
        <f t="shared" si="11"/>
        <v>CENTAR ZA SOCIJALNU SKRB KNIN (21730)</v>
      </c>
      <c r="E353" s="166" t="s">
        <v>3064</v>
      </c>
      <c r="F353" s="166" t="s">
        <v>498</v>
      </c>
      <c r="G353" s="167">
        <v>2882035</v>
      </c>
      <c r="H353" s="168" t="s">
        <v>3065</v>
      </c>
      <c r="J353" s="157"/>
    </row>
    <row r="354" spans="1:10" ht="15" customHeight="1">
      <c r="A354" s="164">
        <f t="shared" si="10"/>
        <v>351</v>
      </c>
      <c r="B354" s="165">
        <v>6451</v>
      </c>
      <c r="C354" s="166" t="s">
        <v>3066</v>
      </c>
      <c r="D354" s="166" t="str">
        <f t="shared" si="11"/>
        <v>CENTAR ZA SOCIJALNU SKRB KOPRIVNICA (6451)</v>
      </c>
      <c r="E354" s="166" t="s">
        <v>3067</v>
      </c>
      <c r="F354" s="166" t="s">
        <v>302</v>
      </c>
      <c r="G354" s="167">
        <v>2873290</v>
      </c>
      <c r="H354" s="168" t="s">
        <v>3068</v>
      </c>
      <c r="J354" s="157"/>
    </row>
    <row r="355" spans="1:10" ht="15" customHeight="1">
      <c r="A355" s="164">
        <f t="shared" si="10"/>
        <v>352</v>
      </c>
      <c r="B355" s="165">
        <v>6460</v>
      </c>
      <c r="C355" s="166" t="s">
        <v>3069</v>
      </c>
      <c r="D355" s="166" t="str">
        <f t="shared" si="11"/>
        <v>CENTAR ZA SOCIJALNU SKRB KORČULA (6460)</v>
      </c>
      <c r="E355" s="166" t="s">
        <v>3070</v>
      </c>
      <c r="F355" s="166" t="s">
        <v>3071</v>
      </c>
      <c r="G355" s="167">
        <v>2882329</v>
      </c>
      <c r="H355" s="168" t="s">
        <v>3072</v>
      </c>
      <c r="J355" s="157"/>
    </row>
    <row r="356" spans="1:10" ht="15" customHeight="1">
      <c r="A356" s="164">
        <f t="shared" si="10"/>
        <v>353</v>
      </c>
      <c r="B356" s="165">
        <v>6478</v>
      </c>
      <c r="C356" s="166" t="s">
        <v>3073</v>
      </c>
      <c r="D356" s="166" t="str">
        <f t="shared" si="11"/>
        <v>CENTAR ZA SOCIJALNU SKRB KRAPINA (6478)</v>
      </c>
      <c r="E356" s="166" t="s">
        <v>3074</v>
      </c>
      <c r="F356" s="166" t="s">
        <v>1287</v>
      </c>
      <c r="G356" s="167">
        <v>2877465</v>
      </c>
      <c r="H356" s="168" t="s">
        <v>3075</v>
      </c>
      <c r="J356" s="157"/>
    </row>
    <row r="357" spans="1:10" ht="15" customHeight="1">
      <c r="A357" s="164">
        <f t="shared" si="10"/>
        <v>354</v>
      </c>
      <c r="B357" s="165">
        <v>6486</v>
      </c>
      <c r="C357" s="166" t="s">
        <v>3076</v>
      </c>
      <c r="D357" s="166" t="str">
        <f t="shared" si="11"/>
        <v>CENTAR ZA SOCIJALNU SKRB KRIŽEVCI (6486)</v>
      </c>
      <c r="E357" s="166" t="s">
        <v>3077</v>
      </c>
      <c r="F357" s="166" t="s">
        <v>524</v>
      </c>
      <c r="G357" s="167">
        <v>2873281</v>
      </c>
      <c r="H357" s="168" t="s">
        <v>3078</v>
      </c>
      <c r="J357" s="157"/>
    </row>
    <row r="358" spans="1:10" ht="15" customHeight="1">
      <c r="A358" s="164">
        <f t="shared" si="10"/>
        <v>355</v>
      </c>
      <c r="B358" s="165">
        <v>6494</v>
      </c>
      <c r="C358" s="166" t="s">
        <v>3079</v>
      </c>
      <c r="D358" s="166" t="str">
        <f t="shared" si="11"/>
        <v>CENTAR ZA SOCIJALNU SKRB KRK (6494)</v>
      </c>
      <c r="E358" s="166" t="s">
        <v>3080</v>
      </c>
      <c r="F358" s="166" t="s">
        <v>3081</v>
      </c>
      <c r="G358" s="167">
        <v>2883724</v>
      </c>
      <c r="H358" s="168" t="s">
        <v>3082</v>
      </c>
      <c r="J358" s="157"/>
    </row>
    <row r="359" spans="1:10" ht="15" customHeight="1">
      <c r="A359" s="164">
        <f t="shared" si="10"/>
        <v>356</v>
      </c>
      <c r="B359" s="165">
        <v>6509</v>
      </c>
      <c r="C359" s="166" t="s">
        <v>3083</v>
      </c>
      <c r="D359" s="166" t="str">
        <f t="shared" si="11"/>
        <v>CENTAR ZA SOCIJALNU SKRB KUTINA (6509)</v>
      </c>
      <c r="E359" s="166" t="s">
        <v>3084</v>
      </c>
      <c r="F359" s="166" t="s">
        <v>3085</v>
      </c>
      <c r="G359" s="167">
        <v>2883252</v>
      </c>
      <c r="H359" s="168" t="s">
        <v>3086</v>
      </c>
      <c r="J359" s="157"/>
    </row>
    <row r="360" spans="1:10" ht="15" customHeight="1">
      <c r="A360" s="164">
        <f t="shared" si="10"/>
        <v>357</v>
      </c>
      <c r="B360" s="165">
        <v>6517</v>
      </c>
      <c r="C360" s="166" t="s">
        <v>3087</v>
      </c>
      <c r="D360" s="166" t="str">
        <f t="shared" si="11"/>
        <v>CENTAR ZA SOCIJALNU SKRB LABIN (6517)</v>
      </c>
      <c r="E360" s="166" t="s">
        <v>3088</v>
      </c>
      <c r="F360" s="166" t="s">
        <v>3089</v>
      </c>
      <c r="G360" s="167">
        <v>2883368</v>
      </c>
      <c r="H360" s="168" t="s">
        <v>3090</v>
      </c>
      <c r="J360" s="157"/>
    </row>
    <row r="361" spans="1:10" ht="15" customHeight="1">
      <c r="A361" s="164">
        <f t="shared" si="10"/>
        <v>358</v>
      </c>
      <c r="B361" s="165">
        <v>6525</v>
      </c>
      <c r="C361" s="166" t="s">
        <v>3091</v>
      </c>
      <c r="D361" s="166" t="str">
        <f t="shared" si="11"/>
        <v>CENTAR ZA SOCIJALNU SKRB LUDBREG (6525)</v>
      </c>
      <c r="E361" s="166" t="s">
        <v>3092</v>
      </c>
      <c r="F361" s="166" t="s">
        <v>3093</v>
      </c>
      <c r="G361" s="167">
        <v>2872633</v>
      </c>
      <c r="H361" s="168" t="s">
        <v>3094</v>
      </c>
      <c r="J361" s="157"/>
    </row>
    <row r="362" spans="1:10" ht="15" customHeight="1">
      <c r="A362" s="164">
        <f t="shared" si="10"/>
        <v>359</v>
      </c>
      <c r="B362" s="165">
        <v>6533</v>
      </c>
      <c r="C362" s="166" t="s">
        <v>3095</v>
      </c>
      <c r="D362" s="166" t="str">
        <f t="shared" si="11"/>
        <v>CENTAR ZA SOCIJALNU SKRB MAKARSKA (6533)</v>
      </c>
      <c r="E362" s="166" t="s">
        <v>3096</v>
      </c>
      <c r="F362" s="166" t="s">
        <v>2743</v>
      </c>
      <c r="G362" s="167">
        <v>2882744</v>
      </c>
      <c r="H362" s="168" t="s">
        <v>3097</v>
      </c>
      <c r="J362" s="157"/>
    </row>
    <row r="363" spans="1:10" ht="15" customHeight="1">
      <c r="A363" s="164">
        <f t="shared" si="10"/>
        <v>360</v>
      </c>
      <c r="B363" s="165">
        <v>6550</v>
      </c>
      <c r="C363" s="166" t="s">
        <v>3098</v>
      </c>
      <c r="D363" s="166" t="str">
        <f t="shared" si="11"/>
        <v>CENTAR ZA SOCIJALNU SKRB METKOVIĆ  (6550)</v>
      </c>
      <c r="E363" s="166" t="s">
        <v>3099</v>
      </c>
      <c r="F363" s="166" t="s">
        <v>3100</v>
      </c>
      <c r="G363" s="167">
        <v>2882337</v>
      </c>
      <c r="H363" s="168" t="s">
        <v>3101</v>
      </c>
      <c r="J363" s="157"/>
    </row>
    <row r="364" spans="1:10" ht="15" customHeight="1">
      <c r="A364" s="164">
        <f t="shared" si="10"/>
        <v>361</v>
      </c>
      <c r="B364" s="165">
        <v>6568</v>
      </c>
      <c r="C364" s="166" t="s">
        <v>3102</v>
      </c>
      <c r="D364" s="166" t="str">
        <f t="shared" si="11"/>
        <v>CENTAR ZA SOCIJALNU SKRB NAŠICE (6568)</v>
      </c>
      <c r="E364" s="166" t="s">
        <v>2823</v>
      </c>
      <c r="F364" s="166" t="s">
        <v>3103</v>
      </c>
      <c r="G364" s="167">
        <v>2872684</v>
      </c>
      <c r="H364" s="168" t="s">
        <v>3104</v>
      </c>
      <c r="J364" s="157"/>
    </row>
    <row r="365" spans="1:10" ht="15" customHeight="1">
      <c r="A365" s="164">
        <f t="shared" si="10"/>
        <v>362</v>
      </c>
      <c r="B365" s="165">
        <v>6576</v>
      </c>
      <c r="C365" s="166" t="s">
        <v>3105</v>
      </c>
      <c r="D365" s="166" t="str">
        <f t="shared" si="11"/>
        <v>CENTAR ZA SOCIJALNU SKRB NOVA GRADIŠKA (6576)</v>
      </c>
      <c r="E365" s="166" t="s">
        <v>3106</v>
      </c>
      <c r="F365" s="166" t="s">
        <v>3107</v>
      </c>
      <c r="G365" s="167">
        <v>2872439</v>
      </c>
      <c r="H365" s="168" t="s">
        <v>3108</v>
      </c>
      <c r="J365" s="157"/>
    </row>
    <row r="366" spans="1:10" ht="15" customHeight="1">
      <c r="A366" s="164">
        <f t="shared" si="10"/>
        <v>363</v>
      </c>
      <c r="B366" s="165">
        <v>6584</v>
      </c>
      <c r="C366" s="166" t="s">
        <v>3109</v>
      </c>
      <c r="D366" s="166" t="str">
        <f t="shared" si="11"/>
        <v>CENTAR ZA SOCIJALNU SKRB NOVI MAROF (6584)</v>
      </c>
      <c r="E366" s="166" t="s">
        <v>3110</v>
      </c>
      <c r="F366" s="166" t="s">
        <v>3111</v>
      </c>
      <c r="G366" s="167">
        <v>2872625</v>
      </c>
      <c r="H366" s="168" t="s">
        <v>3112</v>
      </c>
      <c r="J366" s="157"/>
    </row>
    <row r="367" spans="1:10" ht="15" customHeight="1">
      <c r="A367" s="164">
        <f t="shared" si="10"/>
        <v>364</v>
      </c>
      <c r="B367" s="165">
        <v>6592</v>
      </c>
      <c r="C367" s="166" t="s">
        <v>3113</v>
      </c>
      <c r="D367" s="166" t="str">
        <f t="shared" si="11"/>
        <v>CENTAR ZA SOCIJALNU SKRB NOVSKA (6592)</v>
      </c>
      <c r="E367" s="166" t="s">
        <v>3114</v>
      </c>
      <c r="F367" s="166" t="s">
        <v>3115</v>
      </c>
      <c r="G367" s="167">
        <v>2883279</v>
      </c>
      <c r="H367" s="168" t="s">
        <v>3116</v>
      </c>
      <c r="J367" s="157"/>
    </row>
    <row r="368" spans="1:10" ht="15" customHeight="1">
      <c r="A368" s="164">
        <f t="shared" si="10"/>
        <v>365</v>
      </c>
      <c r="B368" s="165">
        <v>22890</v>
      </c>
      <c r="C368" s="166" t="s">
        <v>3117</v>
      </c>
      <c r="D368" s="166" t="str">
        <f t="shared" si="11"/>
        <v>CENTAR ZA SOCIJALNU SKRB OGULIN (22890)</v>
      </c>
      <c r="E368" s="166" t="s">
        <v>3118</v>
      </c>
      <c r="F368" s="166" t="s">
        <v>3119</v>
      </c>
      <c r="G368" s="167">
        <v>2883007</v>
      </c>
      <c r="H368" s="168" t="s">
        <v>3120</v>
      </c>
      <c r="J368" s="157"/>
    </row>
    <row r="369" spans="1:10" ht="15" customHeight="1">
      <c r="A369" s="164">
        <f t="shared" si="10"/>
        <v>366</v>
      </c>
      <c r="B369" s="165">
        <v>6613</v>
      </c>
      <c r="C369" s="166" t="s">
        <v>3121</v>
      </c>
      <c r="D369" s="166" t="str">
        <f t="shared" si="11"/>
        <v>CENTAR ZA SOCIJALNU SKRB OMIŠ (6613)</v>
      </c>
      <c r="E369" s="166" t="s">
        <v>3122</v>
      </c>
      <c r="F369" s="166" t="s">
        <v>3123</v>
      </c>
      <c r="G369" s="167">
        <v>2882728</v>
      </c>
      <c r="H369" s="168" t="s">
        <v>3124</v>
      </c>
      <c r="J369" s="157"/>
    </row>
    <row r="370" spans="1:10" ht="15" customHeight="1">
      <c r="A370" s="164">
        <f t="shared" si="10"/>
        <v>367</v>
      </c>
      <c r="B370" s="165">
        <v>6621</v>
      </c>
      <c r="C370" s="166" t="s">
        <v>3125</v>
      </c>
      <c r="D370" s="166" t="str">
        <f t="shared" si="11"/>
        <v>CENTAR ZA SOCIJALNU SKRB OPATIJA (6621)</v>
      </c>
      <c r="E370" s="166" t="s">
        <v>3126</v>
      </c>
      <c r="F370" s="166" t="s">
        <v>323</v>
      </c>
      <c r="G370" s="167">
        <v>2883716</v>
      </c>
      <c r="H370" s="168" t="s">
        <v>3127</v>
      </c>
      <c r="J370" s="157"/>
    </row>
    <row r="371" spans="1:10" ht="15" customHeight="1">
      <c r="A371" s="164">
        <f t="shared" si="10"/>
        <v>368</v>
      </c>
      <c r="B371" s="165">
        <v>6630</v>
      </c>
      <c r="C371" s="166" t="s">
        <v>3128</v>
      </c>
      <c r="D371" s="166" t="str">
        <f t="shared" si="11"/>
        <v>CENTAR ZA SOCIJALNU SKRB OSIJEK (6630)</v>
      </c>
      <c r="E371" s="166" t="s">
        <v>3129</v>
      </c>
      <c r="F371" s="166" t="s">
        <v>271</v>
      </c>
      <c r="G371" s="167">
        <v>2872676</v>
      </c>
      <c r="H371" s="168" t="s">
        <v>3130</v>
      </c>
      <c r="J371" s="157"/>
    </row>
    <row r="372" spans="1:10" ht="15" customHeight="1">
      <c r="A372" s="164">
        <f t="shared" si="10"/>
        <v>369</v>
      </c>
      <c r="B372" s="165">
        <v>6656</v>
      </c>
      <c r="C372" s="166" t="s">
        <v>3131</v>
      </c>
      <c r="D372" s="166" t="str">
        <f t="shared" si="11"/>
        <v>CENTAR ZA SOCIJALNU SKRB PAKRAC (6656)</v>
      </c>
      <c r="E372" s="166" t="s">
        <v>3132</v>
      </c>
      <c r="F372" s="166" t="s">
        <v>3133</v>
      </c>
      <c r="G372" s="167">
        <v>2873265</v>
      </c>
      <c r="H372" s="168" t="s">
        <v>3134</v>
      </c>
      <c r="J372" s="157"/>
    </row>
    <row r="373" spans="1:10" ht="15" customHeight="1">
      <c r="A373" s="164">
        <f t="shared" si="10"/>
        <v>370</v>
      </c>
      <c r="B373" s="165">
        <v>22111</v>
      </c>
      <c r="C373" s="166" t="s">
        <v>3135</v>
      </c>
      <c r="D373" s="166" t="str">
        <f t="shared" si="11"/>
        <v>CENTAR ZA SOCIJALNU SKRB PAZIN (22111)</v>
      </c>
      <c r="E373" s="166" t="s">
        <v>3136</v>
      </c>
      <c r="F373" s="166" t="s">
        <v>2476</v>
      </c>
      <c r="G373" s="167">
        <v>2883333</v>
      </c>
      <c r="H373" s="168" t="s">
        <v>3137</v>
      </c>
      <c r="J373" s="157"/>
    </row>
    <row r="374" spans="1:10" ht="15" customHeight="1">
      <c r="A374" s="164">
        <f t="shared" si="10"/>
        <v>371</v>
      </c>
      <c r="B374" s="165">
        <v>6672</v>
      </c>
      <c r="C374" s="166" t="s">
        <v>3138</v>
      </c>
      <c r="D374" s="166" t="str">
        <f t="shared" si="11"/>
        <v>CENTAR ZA SOCIJALNU SKRB PETRINJA (6672)</v>
      </c>
      <c r="E374" s="166" t="s">
        <v>3139</v>
      </c>
      <c r="F374" s="166" t="s">
        <v>3140</v>
      </c>
      <c r="G374" s="167">
        <v>2883244</v>
      </c>
      <c r="H374" s="168" t="s">
        <v>3141</v>
      </c>
      <c r="J374" s="157"/>
    </row>
    <row r="375" spans="1:10" ht="15" customHeight="1">
      <c r="A375" s="164">
        <f t="shared" si="10"/>
        <v>372</v>
      </c>
      <c r="B375" s="165">
        <v>6961</v>
      </c>
      <c r="C375" s="166" t="s">
        <v>3142</v>
      </c>
      <c r="D375" s="166" t="str">
        <f t="shared" si="11"/>
        <v>CENTAR ZA SOCIJALNU SKRB PLOČE (6961)</v>
      </c>
      <c r="E375" s="166" t="s">
        <v>3143</v>
      </c>
      <c r="F375" s="166" t="s">
        <v>2672</v>
      </c>
      <c r="G375" s="167">
        <v>2882345</v>
      </c>
      <c r="H375" s="168" t="s">
        <v>3144</v>
      </c>
      <c r="J375" s="157"/>
    </row>
    <row r="376" spans="1:10" ht="15" customHeight="1">
      <c r="A376" s="164">
        <f t="shared" si="10"/>
        <v>373</v>
      </c>
      <c r="B376" s="165">
        <v>6697</v>
      </c>
      <c r="C376" s="166" t="s">
        <v>3145</v>
      </c>
      <c r="D376" s="166" t="str">
        <f t="shared" si="11"/>
        <v>CENTAR ZA SOCIJALNU SKRB POREČ (6697)</v>
      </c>
      <c r="E376" s="166" t="s">
        <v>3146</v>
      </c>
      <c r="F376" s="166" t="s">
        <v>584</v>
      </c>
      <c r="G376" s="167">
        <v>2883350</v>
      </c>
      <c r="H376" s="168" t="s">
        <v>3147</v>
      </c>
      <c r="J376" s="157"/>
    </row>
    <row r="377" spans="1:10" ht="15" customHeight="1">
      <c r="A377" s="164">
        <f t="shared" si="10"/>
        <v>374</v>
      </c>
      <c r="B377" s="165">
        <v>6777</v>
      </c>
      <c r="C377" s="166" t="s">
        <v>3148</v>
      </c>
      <c r="D377" s="166" t="str">
        <f t="shared" si="11"/>
        <v>CENTAR ZA SOCIJALNU SKRB POŽEGA (6777)</v>
      </c>
      <c r="E377" s="166" t="s">
        <v>3149</v>
      </c>
      <c r="F377" s="166" t="s">
        <v>510</v>
      </c>
      <c r="G377" s="167">
        <v>2873257</v>
      </c>
      <c r="H377" s="168" t="s">
        <v>3150</v>
      </c>
      <c r="J377" s="157"/>
    </row>
    <row r="378" spans="1:10" ht="15" customHeight="1">
      <c r="A378" s="164">
        <f t="shared" si="10"/>
        <v>375</v>
      </c>
      <c r="B378" s="165">
        <v>51749</v>
      </c>
      <c r="C378" s="166" t="s">
        <v>3151</v>
      </c>
      <c r="D378" s="166" t="str">
        <f t="shared" si="11"/>
        <v>CENTAR ZA SOCIJALNU SKRB PRELOG (51749)</v>
      </c>
      <c r="E378" s="166" t="s">
        <v>3152</v>
      </c>
      <c r="F378" s="166" t="s">
        <v>3153</v>
      </c>
      <c r="G378" s="167">
        <v>5344301</v>
      </c>
      <c r="H378" s="168" t="s">
        <v>3154</v>
      </c>
      <c r="J378" s="157"/>
    </row>
    <row r="379" spans="1:10" ht="15" customHeight="1">
      <c r="A379" s="164">
        <f>+A378+1</f>
        <v>376</v>
      </c>
      <c r="B379" s="165">
        <v>6701</v>
      </c>
      <c r="C379" s="166" t="s">
        <v>3155</v>
      </c>
      <c r="D379" s="166" t="str">
        <f t="shared" si="11"/>
        <v>CENTAR ZA SOCIJALNU SKRB PULA-POLA (6701)</v>
      </c>
      <c r="E379" s="166" t="s">
        <v>3156</v>
      </c>
      <c r="F379" s="166" t="s">
        <v>299</v>
      </c>
      <c r="G379" s="167">
        <v>2883384</v>
      </c>
      <c r="H379" s="168" t="s">
        <v>3157</v>
      </c>
      <c r="J379" s="157"/>
    </row>
    <row r="380" spans="1:10" ht="15" customHeight="1">
      <c r="A380" s="164">
        <f t="shared" ref="A380:A443" si="12">+A379+1</f>
        <v>377</v>
      </c>
      <c r="B380" s="165">
        <v>6710</v>
      </c>
      <c r="C380" s="166" t="s">
        <v>3158</v>
      </c>
      <c r="D380" s="166" t="str">
        <f t="shared" si="11"/>
        <v>CENTAR ZA SOCIJALNU SKRB RIJEKA (6710)</v>
      </c>
      <c r="E380" s="166" t="s">
        <v>3159</v>
      </c>
      <c r="F380" s="166" t="s">
        <v>313</v>
      </c>
      <c r="G380" s="167">
        <v>2883686</v>
      </c>
      <c r="H380" s="168" t="s">
        <v>3160</v>
      </c>
      <c r="J380" s="157"/>
    </row>
    <row r="381" spans="1:10" ht="15" customHeight="1">
      <c r="A381" s="164">
        <f t="shared" si="12"/>
        <v>378</v>
      </c>
      <c r="B381" s="165">
        <v>6728</v>
      </c>
      <c r="C381" s="166" t="s">
        <v>3161</v>
      </c>
      <c r="D381" s="166" t="str">
        <f t="shared" si="11"/>
        <v>CENTAR ZA SOCIJALNU SKRB ROVINJ (6728)</v>
      </c>
      <c r="E381" s="166" t="s">
        <v>3162</v>
      </c>
      <c r="F381" s="166" t="s">
        <v>3163</v>
      </c>
      <c r="G381" s="167">
        <v>2883376</v>
      </c>
      <c r="H381" s="168" t="s">
        <v>3164</v>
      </c>
      <c r="J381" s="157"/>
    </row>
    <row r="382" spans="1:10" ht="15" customHeight="1">
      <c r="A382" s="164">
        <f t="shared" si="12"/>
        <v>379</v>
      </c>
      <c r="B382" s="165">
        <v>6736</v>
      </c>
      <c r="C382" s="166" t="s">
        <v>3165</v>
      </c>
      <c r="D382" s="166" t="str">
        <f t="shared" si="11"/>
        <v>CENTAR ZA SOCIJALNU SKRB SAMOBOR (6736)</v>
      </c>
      <c r="E382" s="166" t="s">
        <v>3166</v>
      </c>
      <c r="F382" s="166" t="s">
        <v>3167</v>
      </c>
      <c r="G382" s="167">
        <v>2873109</v>
      </c>
      <c r="H382" s="168" t="s">
        <v>3168</v>
      </c>
      <c r="J382" s="157"/>
    </row>
    <row r="383" spans="1:10" ht="15" customHeight="1">
      <c r="A383" s="164">
        <f t="shared" si="12"/>
        <v>380</v>
      </c>
      <c r="B383" s="165">
        <v>6744</v>
      </c>
      <c r="C383" s="166" t="s">
        <v>3169</v>
      </c>
      <c r="D383" s="166" t="str">
        <f t="shared" si="11"/>
        <v>CENTAR ZA SOCIJALNU SKRB SENJ (6744)</v>
      </c>
      <c r="E383" s="166" t="s">
        <v>3170</v>
      </c>
      <c r="F383" s="166" t="s">
        <v>3171</v>
      </c>
      <c r="G383" s="167">
        <v>2883651</v>
      </c>
      <c r="H383" s="168" t="s">
        <v>3172</v>
      </c>
      <c r="J383" s="157"/>
    </row>
    <row r="384" spans="1:10" ht="15" customHeight="1">
      <c r="A384" s="164">
        <f t="shared" si="12"/>
        <v>381</v>
      </c>
      <c r="B384" s="165">
        <v>6752</v>
      </c>
      <c r="C384" s="166" t="s">
        <v>3173</v>
      </c>
      <c r="D384" s="166" t="str">
        <f t="shared" si="11"/>
        <v>CENTAR ZA SOCIJALNU SKRB SINJ (6752)</v>
      </c>
      <c r="E384" s="166" t="s">
        <v>3174</v>
      </c>
      <c r="F384" s="166" t="s">
        <v>3175</v>
      </c>
      <c r="G384" s="167">
        <v>2882710</v>
      </c>
      <c r="H384" s="168" t="s">
        <v>3176</v>
      </c>
      <c r="J384" s="157"/>
    </row>
    <row r="385" spans="1:10" ht="15" customHeight="1">
      <c r="A385" s="164">
        <f t="shared" si="12"/>
        <v>382</v>
      </c>
      <c r="B385" s="165">
        <v>6769</v>
      </c>
      <c r="C385" s="166" t="s">
        <v>3177</v>
      </c>
      <c r="D385" s="166" t="str">
        <f t="shared" si="11"/>
        <v>CENTAR ZA SOCIJALNU SKRB SISAK (6769)</v>
      </c>
      <c r="E385" s="166" t="s">
        <v>3178</v>
      </c>
      <c r="F385" s="166" t="s">
        <v>1283</v>
      </c>
      <c r="G385" s="167">
        <v>2883236</v>
      </c>
      <c r="H385" s="168" t="s">
        <v>3179</v>
      </c>
      <c r="J385" s="157"/>
    </row>
    <row r="386" spans="1:10" ht="15" customHeight="1">
      <c r="A386" s="164">
        <f t="shared" si="12"/>
        <v>383</v>
      </c>
      <c r="B386" s="165">
        <v>6689</v>
      </c>
      <c r="C386" s="166" t="s">
        <v>3180</v>
      </c>
      <c r="D386" s="166" t="str">
        <f t="shared" si="11"/>
        <v>CENTAR ZA SOCIJALNU SKRB SLATINA (6689)</v>
      </c>
      <c r="E386" s="166" t="s">
        <v>3181</v>
      </c>
      <c r="F386" s="166" t="s">
        <v>3182</v>
      </c>
      <c r="G386" s="167">
        <v>2873028</v>
      </c>
      <c r="H386" s="168" t="s">
        <v>3183</v>
      </c>
      <c r="J386" s="157"/>
    </row>
    <row r="387" spans="1:10" ht="15" customHeight="1">
      <c r="A387" s="164">
        <f t="shared" si="12"/>
        <v>384</v>
      </c>
      <c r="B387" s="165">
        <v>6785</v>
      </c>
      <c r="C387" s="166" t="s">
        <v>3184</v>
      </c>
      <c r="D387" s="166" t="str">
        <f t="shared" si="11"/>
        <v>CENTAR ZA SOCIJALNU SKRB SLAVONSKI BROD (6785)</v>
      </c>
      <c r="E387" s="166" t="s">
        <v>3185</v>
      </c>
      <c r="F387" s="166" t="s">
        <v>1328</v>
      </c>
      <c r="G387" s="167">
        <v>2872412</v>
      </c>
      <c r="H387" s="168" t="s">
        <v>3186</v>
      </c>
      <c r="J387" s="157"/>
    </row>
    <row r="388" spans="1:10" ht="15" customHeight="1">
      <c r="A388" s="164">
        <f t="shared" si="12"/>
        <v>385</v>
      </c>
      <c r="B388" s="165">
        <v>19931</v>
      </c>
      <c r="C388" s="166" t="s">
        <v>3187</v>
      </c>
      <c r="D388" s="166" t="str">
        <f t="shared" ref="D388:D451" si="13">C388&amp;" ("&amp;B388&amp;")"</f>
        <v>CENTAR ZA SOCIJALNU SKRB SLUNJ (19931)</v>
      </c>
      <c r="E388" s="166" t="s">
        <v>3188</v>
      </c>
      <c r="F388" s="166" t="s">
        <v>3189</v>
      </c>
      <c r="G388" s="167">
        <v>2882990</v>
      </c>
      <c r="H388" s="168" t="s">
        <v>3190</v>
      </c>
      <c r="J388" s="157"/>
    </row>
    <row r="389" spans="1:10" ht="15" customHeight="1">
      <c r="A389" s="164">
        <f t="shared" si="12"/>
        <v>386</v>
      </c>
      <c r="B389" s="165">
        <v>6890</v>
      </c>
      <c r="C389" s="166" t="s">
        <v>3191</v>
      </c>
      <c r="D389" s="166" t="str">
        <f t="shared" si="13"/>
        <v>CENTAR ZA SOCIJALNU SKRB SPLIT (6890)</v>
      </c>
      <c r="E389" s="166" t="s">
        <v>3192</v>
      </c>
      <c r="F389" s="166" t="s">
        <v>353</v>
      </c>
      <c r="G389" s="167">
        <v>2882752</v>
      </c>
      <c r="H389" s="168" t="s">
        <v>3193</v>
      </c>
      <c r="J389" s="157"/>
    </row>
    <row r="390" spans="1:10" ht="15" customHeight="1">
      <c r="A390" s="164">
        <f t="shared" si="12"/>
        <v>387</v>
      </c>
      <c r="B390" s="165">
        <v>6937</v>
      </c>
      <c r="C390" s="166" t="s">
        <v>3194</v>
      </c>
      <c r="D390" s="166" t="str">
        <f t="shared" si="13"/>
        <v>CENTAR ZA SOCIJALNU SKRB SVETI IVAN ZELINA  (6937)</v>
      </c>
      <c r="E390" s="166" t="s">
        <v>3195</v>
      </c>
      <c r="F390" s="166" t="s">
        <v>3196</v>
      </c>
      <c r="G390" s="167">
        <v>2873052</v>
      </c>
      <c r="H390" s="168" t="s">
        <v>3197</v>
      </c>
      <c r="J390" s="157"/>
    </row>
    <row r="391" spans="1:10" ht="15" customHeight="1">
      <c r="A391" s="164">
        <f t="shared" si="12"/>
        <v>388</v>
      </c>
      <c r="B391" s="165">
        <v>6793</v>
      </c>
      <c r="C391" s="166" t="s">
        <v>3198</v>
      </c>
      <c r="D391" s="166" t="str">
        <f t="shared" si="13"/>
        <v>CENTAR ZA SOCIJALNU SKRB ŠIBENIK (6793)</v>
      </c>
      <c r="E391" s="166" t="s">
        <v>3199</v>
      </c>
      <c r="F391" s="166" t="s">
        <v>517</v>
      </c>
      <c r="G391" s="167">
        <v>2882019</v>
      </c>
      <c r="H391" s="168" t="s">
        <v>3200</v>
      </c>
      <c r="J391" s="157"/>
    </row>
    <row r="392" spans="1:10" ht="15" customHeight="1">
      <c r="A392" s="164">
        <f t="shared" si="12"/>
        <v>389</v>
      </c>
      <c r="B392" s="165">
        <v>6808</v>
      </c>
      <c r="C392" s="166" t="s">
        <v>3201</v>
      </c>
      <c r="D392" s="166" t="str">
        <f t="shared" si="13"/>
        <v>CENTAR ZA SOCIJALNU SKRB TROGIR (6808)</v>
      </c>
      <c r="E392" s="166" t="s">
        <v>3202</v>
      </c>
      <c r="F392" s="166" t="s">
        <v>3203</v>
      </c>
      <c r="G392" s="167">
        <v>2882701</v>
      </c>
      <c r="H392" s="168" t="s">
        <v>3204</v>
      </c>
      <c r="J392" s="157"/>
    </row>
    <row r="393" spans="1:10" ht="15" customHeight="1">
      <c r="A393" s="164">
        <f t="shared" si="12"/>
        <v>390</v>
      </c>
      <c r="B393" s="165">
        <v>6816</v>
      </c>
      <c r="C393" s="166" t="s">
        <v>3205</v>
      </c>
      <c r="D393" s="166" t="str">
        <f t="shared" si="13"/>
        <v>CENTAR ZA SOCIJALNU SKRB VALPOVO (6816)</v>
      </c>
      <c r="E393" s="166" t="s">
        <v>3206</v>
      </c>
      <c r="F393" s="166" t="s">
        <v>3207</v>
      </c>
      <c r="G393" s="167">
        <v>2872714</v>
      </c>
      <c r="H393" s="168" t="s">
        <v>3208</v>
      </c>
      <c r="J393" s="157"/>
    </row>
    <row r="394" spans="1:10" ht="15" customHeight="1">
      <c r="A394" s="164">
        <f t="shared" si="12"/>
        <v>391</v>
      </c>
      <c r="B394" s="165">
        <v>21981</v>
      </c>
      <c r="C394" s="166" t="s">
        <v>3209</v>
      </c>
      <c r="D394" s="166" t="str">
        <f t="shared" si="13"/>
        <v>CENTAR ZA SOCIJALNU SKRB VARAŽDIN (21981)</v>
      </c>
      <c r="E394" s="166" t="s">
        <v>3210</v>
      </c>
      <c r="F394" s="166" t="s">
        <v>438</v>
      </c>
      <c r="G394" s="167">
        <v>2872617</v>
      </c>
      <c r="H394" s="168" t="s">
        <v>3211</v>
      </c>
      <c r="J394" s="157"/>
    </row>
    <row r="395" spans="1:10" ht="15" customHeight="1">
      <c r="A395" s="164">
        <f t="shared" si="12"/>
        <v>392</v>
      </c>
      <c r="B395" s="165">
        <v>6832</v>
      </c>
      <c r="C395" s="166" t="s">
        <v>3212</v>
      </c>
      <c r="D395" s="166" t="str">
        <f t="shared" si="13"/>
        <v>CENTAR ZA SOCIJALNU SKRB VELIKA GORICA  (6832)</v>
      </c>
      <c r="E395" s="166" t="s">
        <v>3213</v>
      </c>
      <c r="F395" s="166" t="s">
        <v>2390</v>
      </c>
      <c r="G395" s="167">
        <v>2873117</v>
      </c>
      <c r="H395" s="168" t="s">
        <v>3214</v>
      </c>
      <c r="J395" s="157"/>
    </row>
    <row r="396" spans="1:10" ht="15" customHeight="1">
      <c r="A396" s="164">
        <f t="shared" si="12"/>
        <v>393</v>
      </c>
      <c r="B396" s="165">
        <v>6849</v>
      </c>
      <c r="C396" s="166" t="s">
        <v>3215</v>
      </c>
      <c r="D396" s="166" t="str">
        <f t="shared" si="13"/>
        <v>CENTAR ZA SOCIJALNU SKRB VINKOVCI (6849)</v>
      </c>
      <c r="E396" s="166" t="s">
        <v>3216</v>
      </c>
      <c r="F396" s="166" t="s">
        <v>3217</v>
      </c>
      <c r="G396" s="167">
        <v>2872803</v>
      </c>
      <c r="H396" s="168" t="s">
        <v>3218</v>
      </c>
      <c r="J396" s="157"/>
    </row>
    <row r="397" spans="1:10" ht="15" customHeight="1">
      <c r="A397" s="164">
        <f t="shared" si="12"/>
        <v>394</v>
      </c>
      <c r="B397" s="165">
        <v>6857</v>
      </c>
      <c r="C397" s="166" t="s">
        <v>3219</v>
      </c>
      <c r="D397" s="166" t="str">
        <f t="shared" si="13"/>
        <v>CENTAR ZA SOCIJALNU SKRB VIROVITICA (6857)</v>
      </c>
      <c r="E397" s="166" t="s">
        <v>3220</v>
      </c>
      <c r="F397" s="166" t="s">
        <v>520</v>
      </c>
      <c r="G397" s="167">
        <v>2873010</v>
      </c>
      <c r="H397" s="168" t="s">
        <v>3221</v>
      </c>
      <c r="J397" s="157"/>
    </row>
    <row r="398" spans="1:10" ht="15" customHeight="1">
      <c r="A398" s="164">
        <f t="shared" si="12"/>
        <v>395</v>
      </c>
      <c r="B398" s="165">
        <v>6873</v>
      </c>
      <c r="C398" s="166" t="s">
        <v>3222</v>
      </c>
      <c r="D398" s="166" t="str">
        <f t="shared" si="13"/>
        <v>CENTAR ZA SOCIJALNU SKRB VRBOVEC (6873)</v>
      </c>
      <c r="E398" s="166" t="s">
        <v>3223</v>
      </c>
      <c r="F398" s="166" t="s">
        <v>3224</v>
      </c>
      <c r="G398" s="167">
        <v>2873044</v>
      </c>
      <c r="H398" s="168" t="s">
        <v>3225</v>
      </c>
      <c r="J398" s="157"/>
    </row>
    <row r="399" spans="1:10" ht="15" customHeight="1">
      <c r="A399" s="164">
        <f t="shared" si="12"/>
        <v>396</v>
      </c>
      <c r="B399" s="165">
        <v>22259</v>
      </c>
      <c r="C399" s="166" t="s">
        <v>3226</v>
      </c>
      <c r="D399" s="166" t="str">
        <f t="shared" si="13"/>
        <v>CENTAR ZA SOCIJALNU SKRB VUKOVAR (22259)</v>
      </c>
      <c r="E399" s="166" t="s">
        <v>3227</v>
      </c>
      <c r="F399" s="166" t="s">
        <v>494</v>
      </c>
      <c r="G399" s="167">
        <v>2872820</v>
      </c>
      <c r="H399" s="168" t="s">
        <v>3228</v>
      </c>
      <c r="J399" s="157"/>
    </row>
    <row r="400" spans="1:10" ht="15" customHeight="1">
      <c r="A400" s="164">
        <f t="shared" si="12"/>
        <v>397</v>
      </c>
      <c r="B400" s="165">
        <v>6881</v>
      </c>
      <c r="C400" s="166" t="s">
        <v>3229</v>
      </c>
      <c r="D400" s="166" t="str">
        <f t="shared" si="13"/>
        <v>CENTAR ZA SOCIJALNU SKRB ZABOK (6881)</v>
      </c>
      <c r="E400" s="166" t="s">
        <v>3230</v>
      </c>
      <c r="F400" s="166" t="s">
        <v>3231</v>
      </c>
      <c r="G400" s="167">
        <v>2877473</v>
      </c>
      <c r="H400" s="168" t="s">
        <v>3232</v>
      </c>
      <c r="J400" s="157"/>
    </row>
    <row r="401" spans="1:10" ht="15" customHeight="1">
      <c r="A401" s="164">
        <f t="shared" si="12"/>
        <v>398</v>
      </c>
      <c r="B401" s="165">
        <v>6912</v>
      </c>
      <c r="C401" s="166" t="s">
        <v>3233</v>
      </c>
      <c r="D401" s="166" t="str">
        <f t="shared" si="13"/>
        <v>CENTAR ZA SOCIJALNU SKRB ZADAR (6912)</v>
      </c>
      <c r="E401" s="166" t="s">
        <v>2562</v>
      </c>
      <c r="F401" s="166" t="s">
        <v>309</v>
      </c>
      <c r="G401" s="167">
        <v>2884313</v>
      </c>
      <c r="H401" s="168" t="s">
        <v>3234</v>
      </c>
      <c r="J401" s="157"/>
    </row>
    <row r="402" spans="1:10" ht="15" customHeight="1">
      <c r="A402" s="164">
        <f t="shared" si="12"/>
        <v>399</v>
      </c>
      <c r="B402" s="165">
        <v>22550</v>
      </c>
      <c r="C402" s="166" t="s">
        <v>3235</v>
      </c>
      <c r="D402" s="166" t="str">
        <f t="shared" si="13"/>
        <v>CENTAR ZA SOCIJALNU SKRB ZAGREB (22550)</v>
      </c>
      <c r="E402" s="166" t="s">
        <v>3236</v>
      </c>
      <c r="F402" s="166" t="s">
        <v>268</v>
      </c>
      <c r="G402" s="167">
        <v>2874440</v>
      </c>
      <c r="H402" s="168" t="s">
        <v>3237</v>
      </c>
      <c r="J402" s="157"/>
    </row>
    <row r="403" spans="1:10" ht="15" customHeight="1">
      <c r="A403" s="164">
        <f t="shared" si="12"/>
        <v>400</v>
      </c>
      <c r="B403" s="165">
        <v>6929</v>
      </c>
      <c r="C403" s="166" t="s">
        <v>3238</v>
      </c>
      <c r="D403" s="166" t="str">
        <f t="shared" si="13"/>
        <v>CENTAR ZA SOCIJALNU SKRB ZAPREŠIĆ (6929)</v>
      </c>
      <c r="E403" s="166" t="s">
        <v>3239</v>
      </c>
      <c r="F403" s="166" t="s">
        <v>3240</v>
      </c>
      <c r="G403" s="167">
        <v>2873095</v>
      </c>
      <c r="H403" s="168" t="s">
        <v>3241</v>
      </c>
      <c r="J403" s="157"/>
    </row>
    <row r="404" spans="1:10" ht="15" customHeight="1">
      <c r="A404" s="164">
        <f t="shared" si="12"/>
        <v>401</v>
      </c>
      <c r="B404" s="165">
        <v>6945</v>
      </c>
      <c r="C404" s="166" t="s">
        <v>3242</v>
      </c>
      <c r="D404" s="166" t="str">
        <f t="shared" si="13"/>
        <v>CENTAR ZA SOCIJALNU SKRB ZLATAR BISTRICA (6945)</v>
      </c>
      <c r="E404" s="166" t="s">
        <v>3243</v>
      </c>
      <c r="F404" s="166" t="s">
        <v>3244</v>
      </c>
      <c r="G404" s="167">
        <v>2877449</v>
      </c>
      <c r="H404" s="168" t="s">
        <v>3245</v>
      </c>
      <c r="J404" s="157"/>
    </row>
    <row r="405" spans="1:10" ht="15" customHeight="1">
      <c r="A405" s="164">
        <f t="shared" si="12"/>
        <v>402</v>
      </c>
      <c r="B405" s="165">
        <v>6953</v>
      </c>
      <c r="C405" s="166" t="s">
        <v>3246</v>
      </c>
      <c r="D405" s="166" t="str">
        <f t="shared" si="13"/>
        <v>CENTAR ZA SOCIJALNU SKRB ŽUPANJA (6953)</v>
      </c>
      <c r="E405" s="166" t="s">
        <v>3247</v>
      </c>
      <c r="F405" s="166" t="s">
        <v>3248</v>
      </c>
      <c r="G405" s="167">
        <v>2872811</v>
      </c>
      <c r="H405" s="168" t="s">
        <v>3249</v>
      </c>
      <c r="J405" s="157"/>
    </row>
    <row r="406" spans="1:10" ht="15" customHeight="1">
      <c r="A406" s="164">
        <f t="shared" si="12"/>
        <v>403</v>
      </c>
      <c r="B406" s="165">
        <v>7122</v>
      </c>
      <c r="C406" s="166" t="s">
        <v>3250</v>
      </c>
      <c r="D406" s="166" t="str">
        <f t="shared" si="13"/>
        <v>DJEČJI DOM "IVANA BRLIĆ MAŽURANIĆ" LOVRAN (7122)</v>
      </c>
      <c r="E406" s="166" t="s">
        <v>3251</v>
      </c>
      <c r="F406" s="166" t="s">
        <v>2770</v>
      </c>
      <c r="G406" s="167">
        <v>3090353</v>
      </c>
      <c r="H406" s="168" t="s">
        <v>3252</v>
      </c>
      <c r="J406" s="157"/>
    </row>
    <row r="407" spans="1:10" ht="15" customHeight="1">
      <c r="A407" s="164">
        <f t="shared" si="12"/>
        <v>404</v>
      </c>
      <c r="B407" s="165">
        <v>7202</v>
      </c>
      <c r="C407" s="166" t="s">
        <v>3253</v>
      </c>
      <c r="D407" s="166" t="str">
        <f t="shared" si="13"/>
        <v>DJEČJI DOM SV. ANA, VINKOVCI (7202)</v>
      </c>
      <c r="E407" s="166" t="s">
        <v>3254</v>
      </c>
      <c r="F407" s="166" t="s">
        <v>3255</v>
      </c>
      <c r="G407" s="167">
        <v>3367819</v>
      </c>
      <c r="H407" s="168" t="s">
        <v>3256</v>
      </c>
      <c r="J407" s="157"/>
    </row>
    <row r="408" spans="1:10" ht="15" customHeight="1">
      <c r="A408" s="164">
        <f t="shared" si="12"/>
        <v>405</v>
      </c>
      <c r="B408" s="165">
        <v>7171</v>
      </c>
      <c r="C408" s="166" t="s">
        <v>3257</v>
      </c>
      <c r="D408" s="166" t="str">
        <f t="shared" si="13"/>
        <v>DJEČJI DOM VRBINA SISAK (7171)</v>
      </c>
      <c r="E408" s="166" t="s">
        <v>3258</v>
      </c>
      <c r="F408" s="166" t="s">
        <v>1283</v>
      </c>
      <c r="G408" s="167">
        <v>3313964</v>
      </c>
      <c r="H408" s="168" t="s">
        <v>3259</v>
      </c>
      <c r="J408" s="157"/>
    </row>
    <row r="409" spans="1:10" ht="15" customHeight="1">
      <c r="A409" s="164">
        <f t="shared" si="12"/>
        <v>406</v>
      </c>
      <c r="B409" s="165">
        <v>7376</v>
      </c>
      <c r="C409" s="166" t="s">
        <v>3260</v>
      </c>
      <c r="D409" s="166" t="str">
        <f t="shared" si="13"/>
        <v>DNEVNI CENTAR ZA REHABILITACIJU SLAVA RAŠKAJ (7376)</v>
      </c>
      <c r="E409" s="166" t="s">
        <v>3261</v>
      </c>
      <c r="F409" s="166" t="s">
        <v>313</v>
      </c>
      <c r="G409" s="167">
        <v>3321266</v>
      </c>
      <c r="H409" s="168" t="s">
        <v>3262</v>
      </c>
      <c r="J409" s="157"/>
    </row>
    <row r="410" spans="1:10" ht="15" customHeight="1">
      <c r="A410" s="164">
        <f t="shared" si="12"/>
        <v>407</v>
      </c>
      <c r="B410" s="165">
        <v>7665</v>
      </c>
      <c r="C410" s="166" t="s">
        <v>3263</v>
      </c>
      <c r="D410" s="166" t="str">
        <f t="shared" si="13"/>
        <v>DOM ZA ODRASLE OSOBE LOBOR-GRAD (7665)</v>
      </c>
      <c r="E410" s="166" t="s">
        <v>3264</v>
      </c>
      <c r="F410" s="166" t="s">
        <v>3265</v>
      </c>
      <c r="G410" s="167">
        <v>3126889</v>
      </c>
      <c r="H410" s="168" t="s">
        <v>3266</v>
      </c>
      <c r="J410" s="157"/>
    </row>
    <row r="411" spans="1:10" ht="15" customHeight="1">
      <c r="A411" s="164">
        <f t="shared" si="12"/>
        <v>408</v>
      </c>
      <c r="B411" s="165">
        <v>7083</v>
      </c>
      <c r="C411" s="166" t="s">
        <v>3267</v>
      </c>
      <c r="D411" s="166" t="str">
        <f t="shared" si="13"/>
        <v>DOM ZA DJECU I MLAĐE PUNOLJETNE OSOBE MASLINA, DUBROVNIK (7083)</v>
      </c>
      <c r="E411" s="166" t="s">
        <v>3268</v>
      </c>
      <c r="F411" s="166" t="s">
        <v>306</v>
      </c>
      <c r="G411" s="167">
        <v>3304167</v>
      </c>
      <c r="H411" s="168" t="s">
        <v>3269</v>
      </c>
      <c r="J411" s="157"/>
    </row>
    <row r="412" spans="1:10" ht="15" customHeight="1">
      <c r="A412" s="164">
        <f t="shared" si="12"/>
        <v>409</v>
      </c>
      <c r="B412" s="165">
        <v>7198</v>
      </c>
      <c r="C412" s="166" t="s">
        <v>3270</v>
      </c>
      <c r="D412" s="166" t="str">
        <f t="shared" si="13"/>
        <v>DOM ZA DJECU MAESTRAL SPLIT (7198)</v>
      </c>
      <c r="E412" s="166" t="s">
        <v>3271</v>
      </c>
      <c r="F412" s="166" t="s">
        <v>353</v>
      </c>
      <c r="G412" s="167">
        <v>3118606</v>
      </c>
      <c r="H412" s="168" t="s">
        <v>3272</v>
      </c>
      <c r="J412" s="157"/>
    </row>
    <row r="413" spans="1:10" ht="15" customHeight="1">
      <c r="A413" s="164">
        <f t="shared" si="12"/>
        <v>410</v>
      </c>
      <c r="B413" s="165">
        <v>7155</v>
      </c>
      <c r="C413" s="166" t="s">
        <v>3273</v>
      </c>
      <c r="D413" s="166" t="str">
        <f t="shared" si="13"/>
        <v>DOM ZA DJECU ZA MLAĐE I PUNOLJETNE OSOBE PULA (7155)</v>
      </c>
      <c r="E413" s="166" t="s">
        <v>3274</v>
      </c>
      <c r="F413" s="166" t="s">
        <v>299</v>
      </c>
      <c r="G413" s="167">
        <v>3203824</v>
      </c>
      <c r="H413" s="168" t="s">
        <v>3275</v>
      </c>
      <c r="J413" s="157"/>
    </row>
    <row r="414" spans="1:10" ht="15" customHeight="1">
      <c r="A414" s="164">
        <f t="shared" si="12"/>
        <v>411</v>
      </c>
      <c r="B414" s="165">
        <v>7219</v>
      </c>
      <c r="C414" s="166" t="s">
        <v>3276</v>
      </c>
      <c r="D414" s="166" t="str">
        <f t="shared" si="13"/>
        <v>DJEČJI DOM ZAGREB (7219)</v>
      </c>
      <c r="E414" s="166" t="s">
        <v>3277</v>
      </c>
      <c r="F414" s="166" t="s">
        <v>268</v>
      </c>
      <c r="G414" s="167">
        <v>3289745</v>
      </c>
      <c r="H414" s="168" t="s">
        <v>3278</v>
      </c>
      <c r="J414" s="157"/>
    </row>
    <row r="415" spans="1:10" ht="15" customHeight="1">
      <c r="A415" s="164">
        <f t="shared" si="12"/>
        <v>412</v>
      </c>
      <c r="B415" s="165">
        <v>7227</v>
      </c>
      <c r="C415" s="166" t="s">
        <v>3279</v>
      </c>
      <c r="D415" s="166" t="str">
        <f t="shared" si="13"/>
        <v>DOM ZA ODGOJ DJECE BEDEKOVČINA (7227)</v>
      </c>
      <c r="E415" s="166" t="s">
        <v>3280</v>
      </c>
      <c r="F415" s="166" t="s">
        <v>3281</v>
      </c>
      <c r="G415" s="167">
        <v>3016692</v>
      </c>
      <c r="H415" s="168" t="s">
        <v>3282</v>
      </c>
      <c r="J415" s="157"/>
    </row>
    <row r="416" spans="1:10" ht="15" customHeight="1">
      <c r="A416" s="164">
        <f t="shared" si="12"/>
        <v>413</v>
      </c>
      <c r="B416" s="165">
        <v>7251</v>
      </c>
      <c r="C416" s="166" t="s">
        <v>3283</v>
      </c>
      <c r="D416" s="166" t="str">
        <f t="shared" si="13"/>
        <v>DOM ZA ODGOJ DJECE I MLADEŽI KARLOVAC (7251)</v>
      </c>
      <c r="E416" s="166" t="s">
        <v>3284</v>
      </c>
      <c r="F416" s="166" t="s">
        <v>506</v>
      </c>
      <c r="G416" s="167">
        <v>3130576</v>
      </c>
      <c r="H416" s="168" t="s">
        <v>3285</v>
      </c>
      <c r="J416" s="157"/>
    </row>
    <row r="417" spans="1:10" ht="15" customHeight="1">
      <c r="A417" s="164">
        <f t="shared" si="12"/>
        <v>414</v>
      </c>
      <c r="B417" s="165">
        <v>7278</v>
      </c>
      <c r="C417" s="166" t="s">
        <v>3286</v>
      </c>
      <c r="D417" s="166" t="str">
        <f t="shared" si="13"/>
        <v>DOM ZA ODGOJ DJECE I MLADEŽI OSIJEK (7278)</v>
      </c>
      <c r="E417" s="166" t="s">
        <v>3287</v>
      </c>
      <c r="F417" s="166" t="s">
        <v>271</v>
      </c>
      <c r="G417" s="167">
        <v>3014428</v>
      </c>
      <c r="H417" s="168" t="s">
        <v>3288</v>
      </c>
      <c r="J417" s="157"/>
    </row>
    <row r="418" spans="1:10" ht="15" customHeight="1">
      <c r="A418" s="164">
        <f t="shared" si="12"/>
        <v>415</v>
      </c>
      <c r="B418" s="165">
        <v>7286</v>
      </c>
      <c r="C418" s="166" t="s">
        <v>3289</v>
      </c>
      <c r="D418" s="166" t="str">
        <f t="shared" si="13"/>
        <v>DOM ZA ODGOJ DJECE I MLADEŽI PULA (7286)</v>
      </c>
      <c r="E418" s="166" t="s">
        <v>3290</v>
      </c>
      <c r="F418" s="166" t="s">
        <v>299</v>
      </c>
      <c r="G418" s="167">
        <v>3203832</v>
      </c>
      <c r="H418" s="168" t="s">
        <v>3291</v>
      </c>
      <c r="J418" s="157"/>
    </row>
    <row r="419" spans="1:10" ht="15" customHeight="1">
      <c r="A419" s="164">
        <f t="shared" si="12"/>
        <v>416</v>
      </c>
      <c r="B419" s="165">
        <v>7294</v>
      </c>
      <c r="C419" s="166" t="s">
        <v>3292</v>
      </c>
      <c r="D419" s="166" t="str">
        <f t="shared" si="13"/>
        <v>DOM ZA ODGOJ DJECE I MLADEŽI RIJEKA (7294)</v>
      </c>
      <c r="E419" s="166" t="s">
        <v>3293</v>
      </c>
      <c r="F419" s="166" t="s">
        <v>313</v>
      </c>
      <c r="G419" s="167">
        <v>3321282</v>
      </c>
      <c r="H419" s="168" t="s">
        <v>3294</v>
      </c>
      <c r="J419" s="157"/>
    </row>
    <row r="420" spans="1:10" ht="15" customHeight="1">
      <c r="A420" s="164">
        <f t="shared" si="12"/>
        <v>417</v>
      </c>
      <c r="B420" s="165">
        <v>7317</v>
      </c>
      <c r="C420" s="166" t="s">
        <v>3295</v>
      </c>
      <c r="D420" s="166" t="str">
        <f t="shared" si="13"/>
        <v>DOM ZA ODGOJ DJECE I MLADEŽI ZADAR (7317)</v>
      </c>
      <c r="E420" s="166" t="s">
        <v>3296</v>
      </c>
      <c r="F420" s="166" t="s">
        <v>309</v>
      </c>
      <c r="G420" s="167">
        <v>3153037</v>
      </c>
      <c r="H420" s="168" t="s">
        <v>3297</v>
      </c>
      <c r="J420" s="157"/>
    </row>
    <row r="421" spans="1:10" ht="15" customHeight="1">
      <c r="A421" s="164">
        <f t="shared" si="12"/>
        <v>418</v>
      </c>
      <c r="B421" s="165">
        <v>7325</v>
      </c>
      <c r="C421" s="166" t="s">
        <v>3298</v>
      </c>
      <c r="D421" s="166" t="str">
        <f t="shared" si="13"/>
        <v>DOM ZA ODGOJ DJECE I MLADEŽI ZAGREB (7325)</v>
      </c>
      <c r="E421" s="166" t="s">
        <v>3299</v>
      </c>
      <c r="F421" s="166" t="s">
        <v>3300</v>
      </c>
      <c r="G421" s="167">
        <v>3207536</v>
      </c>
      <c r="H421" s="168" t="s">
        <v>3301</v>
      </c>
      <c r="J421" s="157"/>
    </row>
    <row r="422" spans="1:10" ht="15" customHeight="1">
      <c r="A422" s="164">
        <f t="shared" si="12"/>
        <v>419</v>
      </c>
      <c r="B422" s="165">
        <v>22283</v>
      </c>
      <c r="C422" s="166" t="s">
        <v>3302</v>
      </c>
      <c r="D422" s="166" t="str">
        <f t="shared" si="13"/>
        <v>DOM ZA ODRASLE OSOBE BIDRUŽICA (22283)</v>
      </c>
      <c r="E422" s="166" t="s">
        <v>3303</v>
      </c>
      <c r="F422" s="166" t="s">
        <v>3304</v>
      </c>
      <c r="G422" s="167">
        <v>1354248</v>
      </c>
      <c r="H422" s="168" t="s">
        <v>3305</v>
      </c>
      <c r="J422" s="157"/>
    </row>
    <row r="423" spans="1:10" ht="15" customHeight="1">
      <c r="A423" s="164">
        <f t="shared" si="12"/>
        <v>420</v>
      </c>
      <c r="B423" s="165">
        <v>7840</v>
      </c>
      <c r="C423" s="166" t="s">
        <v>3306</v>
      </c>
      <c r="D423" s="166" t="str">
        <f t="shared" si="13"/>
        <v>DOM ZA ODRASLE OSOBE BOROVA (7840)</v>
      </c>
      <c r="E423" s="166" t="s">
        <v>3307</v>
      </c>
      <c r="F423" s="166" t="s">
        <v>3308</v>
      </c>
      <c r="G423" s="167">
        <v>3105407</v>
      </c>
      <c r="H423" s="168" t="s">
        <v>3309</v>
      </c>
      <c r="J423" s="157"/>
    </row>
    <row r="424" spans="1:10" ht="15" customHeight="1">
      <c r="A424" s="164">
        <f t="shared" si="12"/>
        <v>421</v>
      </c>
      <c r="B424" s="165">
        <v>26547</v>
      </c>
      <c r="C424" s="166" t="s">
        <v>3310</v>
      </c>
      <c r="D424" s="166" t="str">
        <f t="shared" si="13"/>
        <v>DOM ZA ODRASLE OSOBE I REHABILITACIJU METKOVIĆ (26547)</v>
      </c>
      <c r="E424" s="166" t="s">
        <v>3099</v>
      </c>
      <c r="F424" s="166" t="s">
        <v>3100</v>
      </c>
      <c r="G424" s="167">
        <v>1831976</v>
      </c>
      <c r="H424" s="168" t="s">
        <v>3311</v>
      </c>
      <c r="J424" s="157"/>
    </row>
    <row r="425" spans="1:10" ht="15" customHeight="1">
      <c r="A425" s="164">
        <f t="shared" si="12"/>
        <v>422</v>
      </c>
      <c r="B425" s="165">
        <v>7673</v>
      </c>
      <c r="C425" s="166" t="s">
        <v>3312</v>
      </c>
      <c r="D425" s="166" t="str">
        <f t="shared" si="13"/>
        <v>DOM ZA ODRASLE OSOBE LJESKOVICA (7673)</v>
      </c>
      <c r="E425" s="166" t="s">
        <v>3313</v>
      </c>
      <c r="F425" s="166" t="s">
        <v>3314</v>
      </c>
      <c r="G425" s="167">
        <v>3346366</v>
      </c>
      <c r="H425" s="168" t="s">
        <v>3315</v>
      </c>
      <c r="J425" s="157"/>
    </row>
    <row r="426" spans="1:10" ht="15" customHeight="1">
      <c r="A426" s="164">
        <f t="shared" si="12"/>
        <v>423</v>
      </c>
      <c r="B426" s="165">
        <v>7729</v>
      </c>
      <c r="C426" s="166" t="s">
        <v>3316</v>
      </c>
      <c r="D426" s="166" t="str">
        <f t="shared" si="13"/>
        <v>DOM ZA ODRASLE OSOBE NUŠTAR (7729)</v>
      </c>
      <c r="E426" s="166" t="s">
        <v>3317</v>
      </c>
      <c r="F426" s="166" t="s">
        <v>3318</v>
      </c>
      <c r="G426" s="167">
        <v>3301451</v>
      </c>
      <c r="H426" s="168" t="s">
        <v>3319</v>
      </c>
      <c r="J426" s="157"/>
    </row>
    <row r="427" spans="1:10" ht="15" customHeight="1">
      <c r="A427" s="164">
        <f t="shared" si="12"/>
        <v>424</v>
      </c>
      <c r="B427" s="165">
        <v>7745</v>
      </c>
      <c r="C427" s="166" t="s">
        <v>3320</v>
      </c>
      <c r="D427" s="166" t="str">
        <f t="shared" si="13"/>
        <v>DOM ZA ODRASLE OSOBE OREHOVICA (7745)</v>
      </c>
      <c r="E427" s="166" t="s">
        <v>3321</v>
      </c>
      <c r="F427" s="166" t="s">
        <v>3322</v>
      </c>
      <c r="G427" s="167">
        <v>3110150</v>
      </c>
      <c r="H427" s="168" t="s">
        <v>3323</v>
      </c>
      <c r="J427" s="157"/>
    </row>
    <row r="428" spans="1:10" ht="15" customHeight="1">
      <c r="A428" s="164">
        <f t="shared" si="12"/>
        <v>425</v>
      </c>
      <c r="B428" s="165">
        <v>23569</v>
      </c>
      <c r="C428" s="166" t="s">
        <v>3324</v>
      </c>
      <c r="D428" s="166" t="str">
        <f t="shared" si="13"/>
        <v>DOM ZA ODRASLE OSOBE TURNIĆ (23569)</v>
      </c>
      <c r="E428" s="166" t="s">
        <v>3325</v>
      </c>
      <c r="F428" s="166" t="s">
        <v>313</v>
      </c>
      <c r="G428" s="167">
        <v>2848317</v>
      </c>
      <c r="H428" s="168" t="s">
        <v>3326</v>
      </c>
      <c r="J428" s="157"/>
    </row>
    <row r="429" spans="1:10" ht="15" customHeight="1">
      <c r="A429" s="164">
        <f t="shared" si="12"/>
        <v>426</v>
      </c>
      <c r="B429" s="165">
        <v>7544</v>
      </c>
      <c r="C429" s="166" t="s">
        <v>3327</v>
      </c>
      <c r="D429" s="166" t="str">
        <f t="shared" si="13"/>
        <v>DOM ZA ODRASLE OSOBE BJELOVAR (7544)</v>
      </c>
      <c r="E429" s="166" t="s">
        <v>3328</v>
      </c>
      <c r="F429" s="166" t="s">
        <v>2460</v>
      </c>
      <c r="G429" s="167">
        <v>3316998</v>
      </c>
      <c r="H429" s="168" t="s">
        <v>3329</v>
      </c>
      <c r="J429" s="157"/>
    </row>
    <row r="430" spans="1:10" ht="15" customHeight="1">
      <c r="A430" s="164">
        <f t="shared" si="12"/>
        <v>427</v>
      </c>
      <c r="B430" s="165">
        <v>7569</v>
      </c>
      <c r="C430" s="166" t="s">
        <v>3330</v>
      </c>
      <c r="D430" s="166" t="str">
        <f t="shared" si="13"/>
        <v>DOM ZA PSIHIČKI BOLESNE ODRASLE OSOBE BLATO (7569)</v>
      </c>
      <c r="E430" s="166" t="s">
        <v>3331</v>
      </c>
      <c r="F430" s="166" t="s">
        <v>3332</v>
      </c>
      <c r="G430" s="167">
        <v>3081192</v>
      </c>
      <c r="H430" s="168" t="s">
        <v>3333</v>
      </c>
      <c r="J430" s="157"/>
    </row>
    <row r="431" spans="1:10" ht="15" customHeight="1">
      <c r="A431" s="164">
        <f t="shared" si="12"/>
        <v>428</v>
      </c>
      <c r="B431" s="165">
        <v>7624</v>
      </c>
      <c r="C431" s="166" t="s">
        <v>3334</v>
      </c>
      <c r="D431" s="166" t="str">
        <f t="shared" si="13"/>
        <v>DOM ZA ODRASLE OSOBE JALŽABET (7624)</v>
      </c>
      <c r="E431" s="166" t="s">
        <v>3335</v>
      </c>
      <c r="F431" s="166" t="s">
        <v>3336</v>
      </c>
      <c r="G431" s="167">
        <v>3006441</v>
      </c>
      <c r="H431" s="168" t="s">
        <v>3337</v>
      </c>
      <c r="J431" s="157"/>
    </row>
    <row r="432" spans="1:10" ht="15" customHeight="1">
      <c r="A432" s="164">
        <f t="shared" si="12"/>
        <v>429</v>
      </c>
      <c r="B432" s="165">
        <v>7690</v>
      </c>
      <c r="C432" s="166" t="s">
        <v>3338</v>
      </c>
      <c r="D432" s="166" t="str">
        <f t="shared" si="13"/>
        <v>DOM ZA PSIHIČKI BOLESNE ODRASLE OSOBE MOTOVUN (7690)</v>
      </c>
      <c r="E432" s="166" t="s">
        <v>3339</v>
      </c>
      <c r="F432" s="166" t="s">
        <v>3340</v>
      </c>
      <c r="G432" s="167">
        <v>3089304</v>
      </c>
      <c r="H432" s="168" t="s">
        <v>3341</v>
      </c>
      <c r="J432" s="157"/>
    </row>
    <row r="433" spans="1:10" ht="15" customHeight="1">
      <c r="A433" s="164">
        <f t="shared" si="12"/>
        <v>430</v>
      </c>
      <c r="B433" s="165">
        <v>7938</v>
      </c>
      <c r="C433" s="166" t="s">
        <v>3342</v>
      </c>
      <c r="D433" s="166" t="str">
        <f t="shared" si="13"/>
        <v>DOM ZA ODRASLE OSOBE SV. FRANE ZADAR (7938)</v>
      </c>
      <c r="E433" s="166" t="s">
        <v>3343</v>
      </c>
      <c r="F433" s="166" t="s">
        <v>309</v>
      </c>
      <c r="G433" s="167">
        <v>3132226</v>
      </c>
      <c r="H433" s="168" t="s">
        <v>3344</v>
      </c>
      <c r="J433" s="157"/>
    </row>
    <row r="434" spans="1:10" ht="15" customHeight="1">
      <c r="A434" s="164">
        <f t="shared" si="12"/>
        <v>431</v>
      </c>
      <c r="B434" s="165">
        <v>7704</v>
      </c>
      <c r="C434" s="166" t="s">
        <v>3345</v>
      </c>
      <c r="D434" s="166" t="str">
        <f t="shared" si="13"/>
        <v>DOM ZA ODRASLE OSOBE "SVETA NEDJELJA" NEDEŠĆINA (7704)</v>
      </c>
      <c r="E434" s="166" t="s">
        <v>3346</v>
      </c>
      <c r="F434" s="166" t="s">
        <v>3347</v>
      </c>
      <c r="G434" s="167">
        <v>3075184</v>
      </c>
      <c r="H434" s="168" t="s">
        <v>3348</v>
      </c>
      <c r="J434" s="157"/>
    </row>
    <row r="435" spans="1:10" ht="15" customHeight="1">
      <c r="A435" s="164">
        <f t="shared" si="12"/>
        <v>432</v>
      </c>
      <c r="B435" s="165">
        <v>7866</v>
      </c>
      <c r="C435" s="166" t="s">
        <v>3349</v>
      </c>
      <c r="D435" s="166" t="str">
        <f t="shared" si="13"/>
        <v>DOM ZA PSIHIČKI BOLESNE ODRASLE OSOBE TROGIR (7866)</v>
      </c>
      <c r="E435" s="166" t="s">
        <v>3350</v>
      </c>
      <c r="F435" s="166" t="s">
        <v>3351</v>
      </c>
      <c r="G435" s="167">
        <v>3039200</v>
      </c>
      <c r="H435" s="168" t="s">
        <v>3352</v>
      </c>
      <c r="J435" s="157"/>
    </row>
    <row r="436" spans="1:10" ht="15" customHeight="1">
      <c r="A436" s="164">
        <f t="shared" si="12"/>
        <v>433</v>
      </c>
      <c r="B436" s="165">
        <v>23657</v>
      </c>
      <c r="C436" s="166" t="s">
        <v>3353</v>
      </c>
      <c r="D436" s="166" t="str">
        <f t="shared" si="13"/>
        <v>DOM ZA ODRASLE OSOBE VILA MARIA (23657)</v>
      </c>
      <c r="E436" s="166" t="s">
        <v>3354</v>
      </c>
      <c r="F436" s="166" t="s">
        <v>299</v>
      </c>
      <c r="G436" s="167">
        <v>1599585</v>
      </c>
      <c r="H436" s="168" t="s">
        <v>3355</v>
      </c>
      <c r="J436" s="157"/>
    </row>
    <row r="437" spans="1:10" ht="15" customHeight="1">
      <c r="A437" s="164">
        <f t="shared" si="12"/>
        <v>434</v>
      </c>
      <c r="B437" s="165">
        <v>8051</v>
      </c>
      <c r="C437" s="166" t="s">
        <v>3356</v>
      </c>
      <c r="D437" s="166" t="str">
        <f t="shared" si="13"/>
        <v>DOM ZA PSIHIČKI BOLESNE ODRASLE OSOBE ZAGREB (8051)</v>
      </c>
      <c r="E437" s="166" t="s">
        <v>3357</v>
      </c>
      <c r="F437" s="166" t="s">
        <v>268</v>
      </c>
      <c r="G437" s="167">
        <v>1354256</v>
      </c>
      <c r="H437" s="168" t="s">
        <v>3358</v>
      </c>
      <c r="J437" s="157"/>
    </row>
    <row r="438" spans="1:10" ht="15" customHeight="1">
      <c r="A438" s="164">
        <f t="shared" si="12"/>
        <v>435</v>
      </c>
      <c r="B438" s="165">
        <v>22322</v>
      </c>
      <c r="C438" s="166" t="s">
        <v>3359</v>
      </c>
      <c r="D438" s="166" t="str">
        <f t="shared" si="13"/>
        <v>DOM ZA ODRASLE OSOBE ZEMUNIK (22322)</v>
      </c>
      <c r="E438" s="166" t="s">
        <v>3360</v>
      </c>
      <c r="F438" s="166" t="s">
        <v>3361</v>
      </c>
      <c r="G438" s="167">
        <v>1364464</v>
      </c>
      <c r="H438" s="168" t="s">
        <v>3362</v>
      </c>
      <c r="J438" s="157"/>
    </row>
    <row r="439" spans="1:10" ht="15" customHeight="1">
      <c r="A439" s="164">
        <f t="shared" si="12"/>
        <v>436</v>
      </c>
      <c r="B439" s="165">
        <v>43327</v>
      </c>
      <c r="C439" s="183" t="s">
        <v>3363</v>
      </c>
      <c r="D439" s="166" t="str">
        <f t="shared" si="13"/>
        <v>DOM ZA STARIJE I TEŠKO BOLESNE ODRASLE OSOBE "MAJKA MARIJA PETKOVIĆ" (43327)</v>
      </c>
      <c r="E439" s="183" t="s">
        <v>3364</v>
      </c>
      <c r="F439" s="183" t="s">
        <v>3332</v>
      </c>
      <c r="G439" s="178" t="s">
        <v>3365</v>
      </c>
      <c r="H439" s="186" t="s">
        <v>3366</v>
      </c>
      <c r="J439" s="157"/>
    </row>
    <row r="440" spans="1:10" ht="15" customHeight="1">
      <c r="A440" s="164">
        <f t="shared" si="12"/>
        <v>437</v>
      </c>
      <c r="B440" s="165">
        <v>46052</v>
      </c>
      <c r="C440" s="166" t="s">
        <v>3367</v>
      </c>
      <c r="D440" s="166" t="str">
        <f t="shared" si="13"/>
        <v>DOM ZA STARIJE OSOBE OKLAJ (46052)</v>
      </c>
      <c r="E440" s="166" t="s">
        <v>3368</v>
      </c>
      <c r="F440" s="166" t="s">
        <v>3369</v>
      </c>
      <c r="G440" s="167">
        <v>1917790</v>
      </c>
      <c r="H440" s="168" t="s">
        <v>3370</v>
      </c>
      <c r="J440" s="157"/>
    </row>
    <row r="441" spans="1:10" ht="15" customHeight="1">
      <c r="A441" s="164">
        <f t="shared" si="12"/>
        <v>438</v>
      </c>
      <c r="B441" s="165">
        <v>7243</v>
      </c>
      <c r="C441" s="166" t="s">
        <v>3371</v>
      </c>
      <c r="D441" s="166" t="str">
        <f t="shared" si="13"/>
        <v>ODGOJNI DOM IVANEC (7243)</v>
      </c>
      <c r="E441" s="166" t="s">
        <v>3372</v>
      </c>
      <c r="F441" s="166" t="s">
        <v>3051</v>
      </c>
      <c r="G441" s="167">
        <v>3126013</v>
      </c>
      <c r="H441" s="168" t="s">
        <v>3373</v>
      </c>
      <c r="J441" s="157"/>
    </row>
    <row r="442" spans="1:10" ht="15" customHeight="1">
      <c r="A442" s="164">
        <f t="shared" si="12"/>
        <v>439</v>
      </c>
      <c r="B442" s="165">
        <v>7260</v>
      </c>
      <c r="C442" s="166" t="s">
        <v>3374</v>
      </c>
      <c r="D442" s="166" t="str">
        <f t="shared" si="13"/>
        <v>ODGOJNI DOM MALI LOŠINJ (7260)</v>
      </c>
      <c r="E442" s="166" t="s">
        <v>3375</v>
      </c>
      <c r="F442" s="166" t="s">
        <v>2980</v>
      </c>
      <c r="G442" s="167">
        <v>3040216</v>
      </c>
      <c r="H442" s="168" t="s">
        <v>3376</v>
      </c>
      <c r="J442" s="157"/>
    </row>
    <row r="443" spans="1:10" s="157" customFormat="1" ht="15" customHeight="1">
      <c r="A443" s="152">
        <f t="shared" si="12"/>
        <v>440</v>
      </c>
      <c r="B443" s="159">
        <v>43214</v>
      </c>
      <c r="C443" s="160" t="s">
        <v>3377</v>
      </c>
      <c r="D443" s="166" t="str">
        <f t="shared" si="13"/>
        <v>MINISTARSTVO TURIZMA I SPORTA (43214)</v>
      </c>
      <c r="E443" s="160" t="s">
        <v>2632</v>
      </c>
      <c r="F443" s="160" t="s">
        <v>268</v>
      </c>
      <c r="G443" s="161">
        <v>2323427</v>
      </c>
      <c r="H443" s="162" t="s">
        <v>3378</v>
      </c>
    </row>
    <row r="444" spans="1:10" ht="15" customHeight="1">
      <c r="A444" s="152">
        <f t="shared" ref="A444:A507" si="14">+A443+1</f>
        <v>441</v>
      </c>
      <c r="B444" s="159" t="s">
        <v>3379</v>
      </c>
      <c r="C444" s="160" t="s">
        <v>3380</v>
      </c>
      <c r="D444" s="166" t="str">
        <f t="shared" si="13"/>
        <v>MINISTARSTVO ZDRAVSTVA (47107)</v>
      </c>
      <c r="E444" s="160" t="s">
        <v>3381</v>
      </c>
      <c r="F444" s="160" t="s">
        <v>268</v>
      </c>
      <c r="G444" s="161">
        <v>2830396</v>
      </c>
      <c r="H444" s="162" t="s">
        <v>3382</v>
      </c>
      <c r="J444" s="157"/>
    </row>
    <row r="445" spans="1:10" ht="15" customHeight="1">
      <c r="A445" s="164">
        <f t="shared" si="14"/>
        <v>442</v>
      </c>
      <c r="B445" s="165">
        <v>26571</v>
      </c>
      <c r="C445" s="166" t="s">
        <v>3383</v>
      </c>
      <c r="D445" s="166" t="str">
        <f t="shared" si="13"/>
        <v>KLINIČKA BOLNICA DUBRAVA (26571)</v>
      </c>
      <c r="E445" s="166" t="s">
        <v>3384</v>
      </c>
      <c r="F445" s="166" t="s">
        <v>268</v>
      </c>
      <c r="G445" s="167">
        <v>3799913</v>
      </c>
      <c r="H445" s="168" t="s">
        <v>3385</v>
      </c>
      <c r="J445" s="157"/>
    </row>
    <row r="446" spans="1:10" ht="15" customHeight="1">
      <c r="A446" s="164">
        <f t="shared" si="14"/>
        <v>443</v>
      </c>
      <c r="B446" s="165">
        <v>26387</v>
      </c>
      <c r="C446" s="166" t="s">
        <v>3386</v>
      </c>
      <c r="D446" s="166" t="str">
        <f t="shared" si="13"/>
        <v>KLINIČKA BOLNICA MERKUR (26387)</v>
      </c>
      <c r="E446" s="166" t="s">
        <v>3387</v>
      </c>
      <c r="F446" s="166" t="s">
        <v>268</v>
      </c>
      <c r="G446" s="167">
        <v>3279057</v>
      </c>
      <c r="H446" s="168" t="s">
        <v>3388</v>
      </c>
      <c r="J446" s="157"/>
    </row>
    <row r="447" spans="1:10" ht="15" customHeight="1">
      <c r="A447" s="164">
        <f t="shared" si="14"/>
        <v>444</v>
      </c>
      <c r="B447" s="165">
        <v>26400</v>
      </c>
      <c r="C447" s="176" t="s">
        <v>3389</v>
      </c>
      <c r="D447" s="166" t="str">
        <f t="shared" si="13"/>
        <v>KLINIČKI BOLNIČKI CENTAR OSIJEK (26400)</v>
      </c>
      <c r="E447" s="166" t="s">
        <v>3390</v>
      </c>
      <c r="F447" s="166" t="s">
        <v>271</v>
      </c>
      <c r="G447" s="167">
        <v>3018822</v>
      </c>
      <c r="H447" s="168" t="s">
        <v>3391</v>
      </c>
      <c r="J447" s="157"/>
    </row>
    <row r="448" spans="1:10" ht="15" customHeight="1">
      <c r="A448" s="164">
        <f t="shared" si="14"/>
        <v>445</v>
      </c>
      <c r="B448" s="165">
        <v>26379</v>
      </c>
      <c r="C448" s="166" t="s">
        <v>3392</v>
      </c>
      <c r="D448" s="166" t="str">
        <f t="shared" si="13"/>
        <v>KLINIČKI BOLNIČKI CENTAR RIJEKA (26379)</v>
      </c>
      <c r="E448" s="166" t="s">
        <v>3393</v>
      </c>
      <c r="F448" s="166" t="s">
        <v>313</v>
      </c>
      <c r="G448" s="167">
        <v>3368041</v>
      </c>
      <c r="H448" s="168" t="s">
        <v>3394</v>
      </c>
      <c r="J448" s="157"/>
    </row>
    <row r="449" spans="1:10" ht="15" customHeight="1">
      <c r="A449" s="164">
        <f t="shared" si="14"/>
        <v>446</v>
      </c>
      <c r="B449" s="165">
        <v>26395</v>
      </c>
      <c r="C449" s="166" t="s">
        <v>3395</v>
      </c>
      <c r="D449" s="166" t="str">
        <f t="shared" si="13"/>
        <v>KLINIČKI BOLNIČKI CENTAR SESTRE MILOSRDNICE (26395)</v>
      </c>
      <c r="E449" s="166" t="s">
        <v>3396</v>
      </c>
      <c r="F449" s="166" t="s">
        <v>268</v>
      </c>
      <c r="G449" s="167">
        <v>3208036</v>
      </c>
      <c r="H449" s="168" t="s">
        <v>3397</v>
      </c>
      <c r="J449" s="157"/>
    </row>
    <row r="450" spans="1:10" ht="15" customHeight="1">
      <c r="A450" s="164">
        <f t="shared" si="14"/>
        <v>447</v>
      </c>
      <c r="B450" s="165">
        <v>26418</v>
      </c>
      <c r="C450" s="176" t="s">
        <v>3398</v>
      </c>
      <c r="D450" s="166" t="str">
        <f t="shared" si="13"/>
        <v>KLINIČKI BOLNIČKI CENTAR SPLIT (26418)</v>
      </c>
      <c r="E450" s="166" t="s">
        <v>3399</v>
      </c>
      <c r="F450" s="166" t="s">
        <v>353</v>
      </c>
      <c r="G450" s="167">
        <v>242870</v>
      </c>
      <c r="H450" s="168" t="s">
        <v>3400</v>
      </c>
      <c r="J450" s="157"/>
    </row>
    <row r="451" spans="1:10" ht="15" customHeight="1">
      <c r="A451" s="164">
        <f t="shared" si="14"/>
        <v>448</v>
      </c>
      <c r="B451" s="165">
        <v>38069</v>
      </c>
      <c r="C451" s="166" t="s">
        <v>3401</v>
      </c>
      <c r="D451" s="166" t="str">
        <f t="shared" si="13"/>
        <v>KLINIČKI BOLNIČKI CENTAR ZAGREB (38069)</v>
      </c>
      <c r="E451" s="166" t="s">
        <v>3402</v>
      </c>
      <c r="F451" s="166" t="s">
        <v>268</v>
      </c>
      <c r="G451" s="167">
        <v>3270777</v>
      </c>
      <c r="H451" s="168" t="s">
        <v>3403</v>
      </c>
      <c r="J451" s="157"/>
    </row>
    <row r="452" spans="1:10" ht="15" customHeight="1">
      <c r="A452" s="164">
        <f t="shared" si="14"/>
        <v>449</v>
      </c>
      <c r="B452" s="165">
        <v>47893</v>
      </c>
      <c r="C452" s="166" t="s">
        <v>3404</v>
      </c>
      <c r="D452" s="166" t="str">
        <f t="shared" ref="D452:D515" si="15">C452&amp;" ("&amp;B452&amp;")"</f>
        <v>KLINIKA ZA DJEČJE BOLESTI ZAGREB (47893)</v>
      </c>
      <c r="E452" s="166" t="s">
        <v>3405</v>
      </c>
      <c r="F452" s="166" t="s">
        <v>268</v>
      </c>
      <c r="G452" s="167">
        <v>2874989</v>
      </c>
      <c r="H452" s="168" t="s">
        <v>3406</v>
      </c>
      <c r="J452" s="157"/>
    </row>
    <row r="453" spans="1:10" ht="15" customHeight="1">
      <c r="A453" s="164">
        <f t="shared" si="14"/>
        <v>450</v>
      </c>
      <c r="B453" s="165">
        <v>26459</v>
      </c>
      <c r="C453" s="166" t="s">
        <v>3407</v>
      </c>
      <c r="D453" s="166" t="str">
        <f t="shared" si="15"/>
        <v>KLINIKA ZA INFEKTIVNE BOLESTI DR. FRAN MIHALJEVIĆ (26459)</v>
      </c>
      <c r="E453" s="166" t="s">
        <v>3408</v>
      </c>
      <c r="F453" s="166" t="s">
        <v>268</v>
      </c>
      <c r="G453" s="167">
        <v>3270793</v>
      </c>
      <c r="H453" s="168" t="s">
        <v>3409</v>
      </c>
      <c r="J453" s="157"/>
    </row>
    <row r="454" spans="1:10" ht="15" customHeight="1">
      <c r="A454" s="164">
        <f t="shared" si="14"/>
        <v>451</v>
      </c>
      <c r="B454" s="165">
        <v>26426</v>
      </c>
      <c r="C454" s="176" t="s">
        <v>3410</v>
      </c>
      <c r="D454" s="166" t="str">
        <f t="shared" si="15"/>
        <v>KLINIKA ZA ORTOPEDIJU LOVRAN (26426)</v>
      </c>
      <c r="E454" s="166" t="s">
        <v>3411</v>
      </c>
      <c r="F454" s="166" t="s">
        <v>2770</v>
      </c>
      <c r="G454" s="167">
        <v>3090302</v>
      </c>
      <c r="H454" s="168" t="s">
        <v>3412</v>
      </c>
      <c r="J454" s="157"/>
    </row>
    <row r="455" spans="1:10" ht="15" customHeight="1">
      <c r="A455" s="164">
        <f t="shared" si="14"/>
        <v>452</v>
      </c>
      <c r="B455" s="165">
        <v>38028</v>
      </c>
      <c r="C455" s="176" t="s">
        <v>3413</v>
      </c>
      <c r="D455" s="166" t="str">
        <f t="shared" si="15"/>
        <v>NACIONALNA MEMORIJALNA BOLNICA VUKOVAR (38028)</v>
      </c>
      <c r="E455" s="183" t="s">
        <v>3414</v>
      </c>
      <c r="F455" s="183" t="s">
        <v>494</v>
      </c>
      <c r="G455" s="178" t="s">
        <v>3415</v>
      </c>
      <c r="H455" s="184">
        <v>54896856295</v>
      </c>
      <c r="J455" s="157"/>
    </row>
    <row r="456" spans="1:10" ht="15" customHeight="1">
      <c r="A456" s="164">
        <f t="shared" si="14"/>
        <v>453</v>
      </c>
      <c r="B456" s="165">
        <v>38655</v>
      </c>
      <c r="C456" s="166" t="s">
        <v>3416</v>
      </c>
      <c r="D456" s="166" t="str">
        <f t="shared" si="15"/>
        <v>DOM ZDRAVLJA MINISTARSTVA UNUTARNJIH POSLOVA REPUBLIKE HRVATSKE (38655)</v>
      </c>
      <c r="E456" s="166" t="s">
        <v>3417</v>
      </c>
      <c r="F456" s="166" t="s">
        <v>268</v>
      </c>
      <c r="G456" s="167">
        <v>3274314</v>
      </c>
      <c r="H456" s="168" t="s">
        <v>3418</v>
      </c>
      <c r="J456" s="157"/>
    </row>
    <row r="457" spans="1:10" ht="15" customHeight="1">
      <c r="A457" s="164">
        <f t="shared" si="14"/>
        <v>454</v>
      </c>
      <c r="B457" s="165">
        <v>44573</v>
      </c>
      <c r="C457" s="166" t="s">
        <v>3419</v>
      </c>
      <c r="D457" s="166" t="str">
        <f t="shared" si="15"/>
        <v>HRVATSKI ZAVOD ZA HITNU MEDICINU (44573)</v>
      </c>
      <c r="E457" s="166" t="s">
        <v>3420</v>
      </c>
      <c r="F457" s="166" t="s">
        <v>268</v>
      </c>
      <c r="G457" s="167">
        <v>2536145</v>
      </c>
      <c r="H457" s="168" t="s">
        <v>3421</v>
      </c>
      <c r="J457" s="157"/>
    </row>
    <row r="458" spans="1:10" ht="15" customHeight="1">
      <c r="A458" s="164">
        <f t="shared" si="14"/>
        <v>455</v>
      </c>
      <c r="B458" s="165">
        <v>26346</v>
      </c>
      <c r="C458" s="166" t="s">
        <v>3422</v>
      </c>
      <c r="D458" s="166" t="str">
        <f t="shared" si="15"/>
        <v>HRVATSKI ZAVOD ZA JAVNO ZDRAVSTVO (26346)</v>
      </c>
      <c r="E458" s="166" t="s">
        <v>3423</v>
      </c>
      <c r="F458" s="166" t="s">
        <v>268</v>
      </c>
      <c r="G458" s="167">
        <v>3270963</v>
      </c>
      <c r="H458" s="168" t="s">
        <v>3424</v>
      </c>
      <c r="J458" s="157"/>
    </row>
    <row r="459" spans="1:10" ht="15" customHeight="1">
      <c r="A459" s="164">
        <f t="shared" si="14"/>
        <v>456</v>
      </c>
      <c r="B459" s="165">
        <v>26354</v>
      </c>
      <c r="C459" s="166" t="s">
        <v>3425</v>
      </c>
      <c r="D459" s="166" t="str">
        <f t="shared" si="15"/>
        <v>HRVATSKI ZAVOD ZA TRANSFUZIJSKU MEDICINU (26354)</v>
      </c>
      <c r="E459" s="166" t="s">
        <v>3426</v>
      </c>
      <c r="F459" s="166" t="s">
        <v>268</v>
      </c>
      <c r="G459" s="167">
        <v>3281973</v>
      </c>
      <c r="H459" s="168" t="s">
        <v>3427</v>
      </c>
      <c r="J459" s="157"/>
    </row>
    <row r="460" spans="1:10" ht="15" customHeight="1">
      <c r="A460" s="164">
        <f t="shared" si="14"/>
        <v>457</v>
      </c>
      <c r="B460" s="165">
        <v>23616</v>
      </c>
      <c r="C460" s="166" t="s">
        <v>3428</v>
      </c>
      <c r="D460" s="166" t="str">
        <f t="shared" si="15"/>
        <v>IMUNOLOŠKI ZAVOD (23616)</v>
      </c>
      <c r="E460" s="166" t="s">
        <v>3429</v>
      </c>
      <c r="F460" s="166" t="s">
        <v>268</v>
      </c>
      <c r="G460" s="169" t="s">
        <v>3430</v>
      </c>
      <c r="H460" s="187" t="s">
        <v>3431</v>
      </c>
      <c r="J460" s="157"/>
    </row>
    <row r="461" spans="1:10" ht="15" customHeight="1">
      <c r="A461" s="152">
        <f t="shared" si="14"/>
        <v>458</v>
      </c>
      <c r="B461" s="159">
        <v>21828</v>
      </c>
      <c r="C461" s="160" t="s">
        <v>3432</v>
      </c>
      <c r="D461" s="166" t="str">
        <f t="shared" si="15"/>
        <v>HRVATSKA AKADEMIJA ZNANOSTI I UMJETNOSTI (21828)</v>
      </c>
      <c r="E461" s="160" t="s">
        <v>3433</v>
      </c>
      <c r="F461" s="160" t="s">
        <v>268</v>
      </c>
      <c r="G461" s="161">
        <v>3205207</v>
      </c>
      <c r="H461" s="162" t="s">
        <v>3434</v>
      </c>
      <c r="J461" s="157"/>
    </row>
    <row r="462" spans="1:10" ht="15" customHeight="1">
      <c r="A462" s="152">
        <f t="shared" si="14"/>
        <v>459</v>
      </c>
      <c r="B462" s="159">
        <v>51441</v>
      </c>
      <c r="C462" s="160" t="s">
        <v>3435</v>
      </c>
      <c r="D462" s="166" t="str">
        <f t="shared" si="15"/>
        <v>MINISTARSTVO PRAVOSUĐA I UPRAVE (51441)</v>
      </c>
      <c r="E462" s="160" t="s">
        <v>3436</v>
      </c>
      <c r="F462" s="160" t="s">
        <v>268</v>
      </c>
      <c r="G462" s="161">
        <v>5287260</v>
      </c>
      <c r="H462" s="162" t="s">
        <v>3437</v>
      </c>
      <c r="I462" s="188"/>
      <c r="J462" s="157"/>
    </row>
    <row r="463" spans="1:10" ht="15" customHeight="1">
      <c r="A463" s="164">
        <f t="shared" si="14"/>
        <v>460</v>
      </c>
      <c r="B463" s="165">
        <v>45978</v>
      </c>
      <c r="C463" s="166" t="s">
        <v>3438</v>
      </c>
      <c r="D463" s="166" t="str">
        <f t="shared" si="15"/>
        <v>PRAVOSUDNA AKADEMIJA (45978)</v>
      </c>
      <c r="E463" s="166" t="s">
        <v>3436</v>
      </c>
      <c r="F463" s="166" t="s">
        <v>268</v>
      </c>
      <c r="G463" s="167" t="s">
        <v>3439</v>
      </c>
      <c r="H463" s="189" t="s">
        <v>3440</v>
      </c>
      <c r="J463" s="157"/>
    </row>
    <row r="464" spans="1:10" ht="15" customHeight="1">
      <c r="A464" s="164">
        <f t="shared" si="14"/>
        <v>461</v>
      </c>
      <c r="B464" s="165">
        <v>47668</v>
      </c>
      <c r="C464" s="166" t="s">
        <v>3441</v>
      </c>
      <c r="D464" s="166" t="str">
        <f t="shared" si="15"/>
        <v>CENTAR ZA DIJAGNOSTIKU U ZAGREBU (47668)</v>
      </c>
      <c r="E464" s="166" t="s">
        <v>3442</v>
      </c>
      <c r="F464" s="166" t="s">
        <v>1334</v>
      </c>
      <c r="G464" s="167" t="s">
        <v>3443</v>
      </c>
      <c r="H464" s="189">
        <v>95770301332</v>
      </c>
      <c r="J464" s="157"/>
    </row>
    <row r="465" spans="1:10" ht="15" customHeight="1">
      <c r="A465" s="164">
        <f t="shared" si="14"/>
        <v>462</v>
      </c>
      <c r="B465" s="165">
        <v>24086</v>
      </c>
      <c r="C465" s="166" t="s">
        <v>3444</v>
      </c>
      <c r="D465" s="166" t="str">
        <f t="shared" si="15"/>
        <v>CENTAR ZA IZOBRAZBU  (24086)</v>
      </c>
      <c r="E465" s="166" t="s">
        <v>3442</v>
      </c>
      <c r="F465" s="166" t="s">
        <v>268</v>
      </c>
      <c r="G465" s="167">
        <v>1740024</v>
      </c>
      <c r="H465" s="168" t="s">
        <v>3445</v>
      </c>
      <c r="J465" s="157"/>
    </row>
    <row r="466" spans="1:10" ht="15" customHeight="1">
      <c r="A466" s="164">
        <f t="shared" si="14"/>
        <v>463</v>
      </c>
      <c r="B466" s="165">
        <v>20727</v>
      </c>
      <c r="C466" s="166" t="s">
        <v>3446</v>
      </c>
      <c r="D466" s="166" t="str">
        <f t="shared" si="15"/>
        <v>KAZNIONICA U GLINI (20727)</v>
      </c>
      <c r="E466" s="166" t="s">
        <v>3447</v>
      </c>
      <c r="F466" s="166" t="s">
        <v>3032</v>
      </c>
      <c r="G466" s="167">
        <v>1149695</v>
      </c>
      <c r="H466" s="168" t="s">
        <v>3448</v>
      </c>
      <c r="J466" s="157"/>
    </row>
    <row r="467" spans="1:10" ht="15" customHeight="1">
      <c r="A467" s="164">
        <f t="shared" si="14"/>
        <v>464</v>
      </c>
      <c r="B467" s="165">
        <v>3164</v>
      </c>
      <c r="C467" s="166" t="s">
        <v>3449</v>
      </c>
      <c r="D467" s="166" t="str">
        <f t="shared" si="15"/>
        <v>KAZNIONICA U LEPOGLAVI (3164)</v>
      </c>
      <c r="E467" s="166" t="s">
        <v>3450</v>
      </c>
      <c r="F467" s="166" t="s">
        <v>3451</v>
      </c>
      <c r="G467" s="167">
        <v>3125971</v>
      </c>
      <c r="H467" s="168" t="s">
        <v>3452</v>
      </c>
      <c r="J467" s="157"/>
    </row>
    <row r="468" spans="1:10" ht="15" customHeight="1">
      <c r="A468" s="164">
        <f t="shared" si="14"/>
        <v>465</v>
      </c>
      <c r="B468" s="165">
        <v>3172</v>
      </c>
      <c r="C468" s="166" t="s">
        <v>3453</v>
      </c>
      <c r="D468" s="166" t="str">
        <f t="shared" si="15"/>
        <v>KAZNIONICA U LIPOVICI - POPOVAČA (3172)</v>
      </c>
      <c r="E468" s="166" t="s">
        <v>3454</v>
      </c>
      <c r="F468" s="166" t="s">
        <v>3455</v>
      </c>
      <c r="G468" s="167">
        <v>3331482</v>
      </c>
      <c r="H468" s="168" t="s">
        <v>3456</v>
      </c>
      <c r="J468" s="157"/>
    </row>
    <row r="469" spans="1:10" ht="15" customHeight="1">
      <c r="A469" s="164">
        <f t="shared" si="14"/>
        <v>466</v>
      </c>
      <c r="B469" s="165">
        <v>50395</v>
      </c>
      <c r="C469" s="166" t="s">
        <v>3457</v>
      </c>
      <c r="D469" s="166" t="str">
        <f t="shared" si="15"/>
        <v>KAZNIONICA U POŽEGI (50395)</v>
      </c>
      <c r="E469" s="166" t="s">
        <v>3458</v>
      </c>
      <c r="F469" s="166" t="s">
        <v>510</v>
      </c>
      <c r="G469" s="167">
        <v>4982495</v>
      </c>
      <c r="H469" s="168" t="s">
        <v>3459</v>
      </c>
      <c r="J469" s="157"/>
    </row>
    <row r="470" spans="1:10" ht="15" customHeight="1">
      <c r="A470" s="164">
        <f t="shared" si="14"/>
        <v>467</v>
      </c>
      <c r="B470" s="165">
        <v>3197</v>
      </c>
      <c r="C470" s="166" t="s">
        <v>3460</v>
      </c>
      <c r="D470" s="166" t="str">
        <f t="shared" si="15"/>
        <v>KAZNIONICA U TUROPOLJU (3197)</v>
      </c>
      <c r="E470" s="166" t="s">
        <v>3461</v>
      </c>
      <c r="F470" s="166" t="s">
        <v>2390</v>
      </c>
      <c r="G470" s="167">
        <v>3230015</v>
      </c>
      <c r="H470" s="168" t="s">
        <v>3462</v>
      </c>
      <c r="J470" s="157"/>
    </row>
    <row r="471" spans="1:10" ht="15" customHeight="1">
      <c r="A471" s="164">
        <f t="shared" si="14"/>
        <v>468</v>
      </c>
      <c r="B471" s="165">
        <v>3201</v>
      </c>
      <c r="C471" s="166" t="s">
        <v>3463</v>
      </c>
      <c r="D471" s="166" t="str">
        <f t="shared" si="15"/>
        <v>KAZNIONICA U VALTURI (3201)</v>
      </c>
      <c r="E471" s="166" t="s">
        <v>3464</v>
      </c>
      <c r="F471" s="166" t="s">
        <v>299</v>
      </c>
      <c r="G471" s="167">
        <v>3221784</v>
      </c>
      <c r="H471" s="168" t="s">
        <v>3465</v>
      </c>
      <c r="J471" s="157"/>
    </row>
    <row r="472" spans="1:10" ht="15" customHeight="1">
      <c r="A472" s="164">
        <f t="shared" si="14"/>
        <v>469</v>
      </c>
      <c r="B472" s="165">
        <v>3156</v>
      </c>
      <c r="C472" s="166" t="s">
        <v>3466</v>
      </c>
      <c r="D472" s="166" t="str">
        <f t="shared" si="15"/>
        <v>ODGOJNI ZAVOD TUROPOLJE (3156)</v>
      </c>
      <c r="E472" s="166" t="s">
        <v>3467</v>
      </c>
      <c r="F472" s="166" t="s">
        <v>2390</v>
      </c>
      <c r="G472" s="167">
        <v>3126498</v>
      </c>
      <c r="H472" s="168" t="s">
        <v>3468</v>
      </c>
      <c r="J472" s="157"/>
    </row>
    <row r="473" spans="1:10" ht="15" customHeight="1">
      <c r="A473" s="164">
        <f t="shared" si="14"/>
        <v>470</v>
      </c>
      <c r="B473" s="165">
        <v>46614</v>
      </c>
      <c r="C473" s="166" t="s">
        <v>3469</v>
      </c>
      <c r="D473" s="166" t="str">
        <f t="shared" si="15"/>
        <v>ODGOJNI ZAVOD U POŽEGI (46614)</v>
      </c>
      <c r="E473" s="166" t="s">
        <v>3458</v>
      </c>
      <c r="F473" s="166" t="s">
        <v>510</v>
      </c>
      <c r="G473" s="167">
        <v>3342719</v>
      </c>
      <c r="H473" s="168" t="s">
        <v>3470</v>
      </c>
      <c r="J473" s="157"/>
    </row>
    <row r="474" spans="1:10" ht="15" customHeight="1">
      <c r="A474" s="164">
        <f t="shared" si="14"/>
        <v>471</v>
      </c>
      <c r="B474" s="165">
        <v>3210</v>
      </c>
      <c r="C474" s="166" t="s">
        <v>3471</v>
      </c>
      <c r="D474" s="166" t="str">
        <f t="shared" si="15"/>
        <v>ZATVOR U BJELOVARU (3210)</v>
      </c>
      <c r="E474" s="166" t="s">
        <v>3472</v>
      </c>
      <c r="F474" s="166" t="s">
        <v>2460</v>
      </c>
      <c r="G474" s="167">
        <v>3331369</v>
      </c>
      <c r="H474" s="168" t="s">
        <v>3473</v>
      </c>
      <c r="J474" s="157"/>
    </row>
    <row r="475" spans="1:10" ht="15" customHeight="1">
      <c r="A475" s="164">
        <f t="shared" si="14"/>
        <v>472</v>
      </c>
      <c r="B475" s="165">
        <v>3228</v>
      </c>
      <c r="C475" s="166" t="s">
        <v>3474</v>
      </c>
      <c r="D475" s="166" t="str">
        <f t="shared" si="15"/>
        <v>ZATVOR U DUBROVNIKU  (3228)</v>
      </c>
      <c r="E475" s="166" t="s">
        <v>3475</v>
      </c>
      <c r="F475" s="166" t="s">
        <v>306</v>
      </c>
      <c r="G475" s="167">
        <v>3312062</v>
      </c>
      <c r="H475" s="168" t="s">
        <v>3476</v>
      </c>
      <c r="J475" s="157"/>
    </row>
    <row r="476" spans="1:10" s="163" customFormat="1" ht="15" customHeight="1">
      <c r="A476" s="164">
        <f t="shared" si="14"/>
        <v>473</v>
      </c>
      <c r="B476" s="165">
        <v>3236</v>
      </c>
      <c r="C476" s="166" t="s">
        <v>3477</v>
      </c>
      <c r="D476" s="166" t="str">
        <f t="shared" si="15"/>
        <v>ZATVOR U GOSPIĆU (3236)</v>
      </c>
      <c r="E476" s="166" t="s">
        <v>3478</v>
      </c>
      <c r="F476" s="166" t="s">
        <v>502</v>
      </c>
      <c r="G476" s="167">
        <v>3345971</v>
      </c>
      <c r="H476" s="168" t="s">
        <v>3479</v>
      </c>
      <c r="J476" s="157"/>
    </row>
    <row r="477" spans="1:10" ht="15" customHeight="1">
      <c r="A477" s="164">
        <f t="shared" si="14"/>
        <v>474</v>
      </c>
      <c r="B477" s="165">
        <v>3244</v>
      </c>
      <c r="C477" s="166" t="s">
        <v>3480</v>
      </c>
      <c r="D477" s="166" t="str">
        <f t="shared" si="15"/>
        <v>ZATVOR U KARLOVCU (3244)</v>
      </c>
      <c r="E477" s="166" t="s">
        <v>3481</v>
      </c>
      <c r="F477" s="166" t="s">
        <v>506</v>
      </c>
      <c r="G477" s="167">
        <v>3141667</v>
      </c>
      <c r="H477" s="168" t="s">
        <v>3482</v>
      </c>
      <c r="J477" s="157"/>
    </row>
    <row r="478" spans="1:10" ht="15" customHeight="1">
      <c r="A478" s="164">
        <f t="shared" si="14"/>
        <v>475</v>
      </c>
      <c r="B478" s="165">
        <v>3252</v>
      </c>
      <c r="C478" s="166" t="s">
        <v>3483</v>
      </c>
      <c r="D478" s="166" t="str">
        <f t="shared" si="15"/>
        <v>ZATVOR U OSIJEKU (3252)</v>
      </c>
      <c r="E478" s="166" t="s">
        <v>3484</v>
      </c>
      <c r="F478" s="166" t="s">
        <v>271</v>
      </c>
      <c r="G478" s="167">
        <v>3055264</v>
      </c>
      <c r="H478" s="168" t="s">
        <v>3485</v>
      </c>
      <c r="J478" s="157"/>
    </row>
    <row r="479" spans="1:10" ht="15" customHeight="1">
      <c r="A479" s="164">
        <f t="shared" si="14"/>
        <v>476</v>
      </c>
      <c r="B479" s="165">
        <v>50400</v>
      </c>
      <c r="C479" s="166" t="s">
        <v>3486</v>
      </c>
      <c r="D479" s="166" t="str">
        <f t="shared" si="15"/>
        <v>ZATVOR U POŽEGI (50400)</v>
      </c>
      <c r="E479" s="166" t="s">
        <v>3487</v>
      </c>
      <c r="F479" s="166" t="s">
        <v>510</v>
      </c>
      <c r="G479" s="167">
        <v>4982533</v>
      </c>
      <c r="H479" s="168" t="s">
        <v>3488</v>
      </c>
      <c r="J479" s="157"/>
    </row>
    <row r="480" spans="1:10" ht="15" customHeight="1">
      <c r="A480" s="164">
        <f t="shared" si="14"/>
        <v>477</v>
      </c>
      <c r="B480" s="165">
        <v>3277</v>
      </c>
      <c r="C480" s="166" t="s">
        <v>3489</v>
      </c>
      <c r="D480" s="166" t="str">
        <f t="shared" si="15"/>
        <v>ZATVOR U PULI (3277)</v>
      </c>
      <c r="E480" s="166" t="s">
        <v>3490</v>
      </c>
      <c r="F480" s="166" t="s">
        <v>299</v>
      </c>
      <c r="G480" s="167">
        <v>3227693</v>
      </c>
      <c r="H480" s="168" t="s">
        <v>3491</v>
      </c>
      <c r="J480" s="157"/>
    </row>
    <row r="481" spans="1:10" ht="15" customHeight="1">
      <c r="A481" s="164">
        <f t="shared" si="14"/>
        <v>478</v>
      </c>
      <c r="B481" s="165">
        <v>3285</v>
      </c>
      <c r="C481" s="166" t="s">
        <v>3492</v>
      </c>
      <c r="D481" s="166" t="str">
        <f t="shared" si="15"/>
        <v>ZATVOR U RIJECI (3285)</v>
      </c>
      <c r="E481" s="166" t="s">
        <v>3493</v>
      </c>
      <c r="F481" s="166" t="s">
        <v>313</v>
      </c>
      <c r="G481" s="167">
        <v>3341640</v>
      </c>
      <c r="H481" s="168" t="s">
        <v>3494</v>
      </c>
      <c r="J481" s="157"/>
    </row>
    <row r="482" spans="1:10" ht="15" customHeight="1">
      <c r="A482" s="164">
        <f t="shared" si="14"/>
        <v>479</v>
      </c>
      <c r="B482" s="165">
        <v>3293</v>
      </c>
      <c r="C482" s="166" t="s">
        <v>3495</v>
      </c>
      <c r="D482" s="166" t="str">
        <f t="shared" si="15"/>
        <v>ZATVOR U SISKU (3293)</v>
      </c>
      <c r="E482" s="166" t="s">
        <v>3496</v>
      </c>
      <c r="F482" s="166" t="s">
        <v>1283</v>
      </c>
      <c r="G482" s="167">
        <v>3314707</v>
      </c>
      <c r="H482" s="168" t="s">
        <v>3497</v>
      </c>
      <c r="J482" s="157"/>
    </row>
    <row r="483" spans="1:10" ht="15" customHeight="1">
      <c r="A483" s="164">
        <f t="shared" si="14"/>
        <v>480</v>
      </c>
      <c r="B483" s="165">
        <v>3308</v>
      </c>
      <c r="C483" s="166" t="s">
        <v>3498</v>
      </c>
      <c r="D483" s="166" t="str">
        <f t="shared" si="15"/>
        <v>ZATVOR U SPLITU (3308)</v>
      </c>
      <c r="E483" s="166" t="s">
        <v>3499</v>
      </c>
      <c r="F483" s="166" t="s">
        <v>353</v>
      </c>
      <c r="G483" s="167">
        <v>3148262</v>
      </c>
      <c r="H483" s="168" t="s">
        <v>3500</v>
      </c>
      <c r="J483" s="157"/>
    </row>
    <row r="484" spans="1:10" ht="15" customHeight="1">
      <c r="A484" s="164">
        <f t="shared" si="14"/>
        <v>481</v>
      </c>
      <c r="B484" s="165">
        <v>3316</v>
      </c>
      <c r="C484" s="166" t="s">
        <v>3501</v>
      </c>
      <c r="D484" s="166" t="str">
        <f t="shared" si="15"/>
        <v>ZATVOR U ŠIBENIKU (3316)</v>
      </c>
      <c r="E484" s="166" t="s">
        <v>3502</v>
      </c>
      <c r="F484" s="166" t="s">
        <v>517</v>
      </c>
      <c r="G484" s="167">
        <v>3060870</v>
      </c>
      <c r="H484" s="168" t="s">
        <v>3503</v>
      </c>
      <c r="J484" s="157"/>
    </row>
    <row r="485" spans="1:10" ht="15" customHeight="1">
      <c r="A485" s="164">
        <f t="shared" si="14"/>
        <v>482</v>
      </c>
      <c r="B485" s="165">
        <v>3324</v>
      </c>
      <c r="C485" s="166" t="s">
        <v>3504</v>
      </c>
      <c r="D485" s="166" t="str">
        <f t="shared" si="15"/>
        <v>ZATVOR U VARAŽDINU (3324)</v>
      </c>
      <c r="E485" s="166" t="s">
        <v>3505</v>
      </c>
      <c r="F485" s="166" t="s">
        <v>438</v>
      </c>
      <c r="G485" s="167">
        <v>3048560</v>
      </c>
      <c r="H485" s="168" t="s">
        <v>3506</v>
      </c>
      <c r="J485" s="157"/>
    </row>
    <row r="486" spans="1:10" ht="15" customHeight="1">
      <c r="A486" s="164">
        <f t="shared" si="14"/>
        <v>483</v>
      </c>
      <c r="B486" s="165">
        <v>3332</v>
      </c>
      <c r="C486" s="166" t="s">
        <v>3507</v>
      </c>
      <c r="D486" s="166" t="str">
        <f t="shared" si="15"/>
        <v>ZATVOR U ZADRU (3332)</v>
      </c>
      <c r="E486" s="166" t="s">
        <v>3508</v>
      </c>
      <c r="F486" s="166" t="s">
        <v>309</v>
      </c>
      <c r="G486" s="167">
        <v>3159973</v>
      </c>
      <c r="H486" s="168" t="s">
        <v>3509</v>
      </c>
      <c r="J486" s="157"/>
    </row>
    <row r="487" spans="1:10" ht="15" customHeight="1">
      <c r="A487" s="164">
        <f t="shared" si="14"/>
        <v>484</v>
      </c>
      <c r="B487" s="165">
        <v>3349</v>
      </c>
      <c r="C487" s="166" t="s">
        <v>3510</v>
      </c>
      <c r="D487" s="166" t="str">
        <f t="shared" si="15"/>
        <v>ZATVOR U ZAGREBU (3349)</v>
      </c>
      <c r="E487" s="166" t="s">
        <v>3442</v>
      </c>
      <c r="F487" s="166" t="s">
        <v>268</v>
      </c>
      <c r="G487" s="167">
        <v>3226476</v>
      </c>
      <c r="H487" s="168" t="s">
        <v>3511</v>
      </c>
      <c r="J487" s="157"/>
    </row>
    <row r="488" spans="1:10" ht="15" customHeight="1">
      <c r="A488" s="164">
        <f t="shared" si="14"/>
        <v>485</v>
      </c>
      <c r="B488" s="165">
        <v>3148</v>
      </c>
      <c r="C488" s="166" t="s">
        <v>3512</v>
      </c>
      <c r="D488" s="166" t="str">
        <f t="shared" si="15"/>
        <v>ZATVORSKA BOLNICA U ZAGREBU (3148)</v>
      </c>
      <c r="E488" s="166" t="s">
        <v>3513</v>
      </c>
      <c r="F488" s="166" t="s">
        <v>268</v>
      </c>
      <c r="G488" s="167">
        <v>3283089</v>
      </c>
      <c r="H488" s="168" t="s">
        <v>3514</v>
      </c>
      <c r="J488" s="157"/>
    </row>
    <row r="489" spans="1:10" ht="15" customHeight="1">
      <c r="A489" s="164">
        <f t="shared" si="14"/>
        <v>486</v>
      </c>
      <c r="B489" s="165">
        <v>3357</v>
      </c>
      <c r="C489" s="166" t="s">
        <v>3515</v>
      </c>
      <c r="D489" s="166" t="str">
        <f t="shared" si="15"/>
        <v>VRHOVNI SUD REPUBLIKE HRVATSKE (3357)</v>
      </c>
      <c r="E489" s="166" t="s">
        <v>3516</v>
      </c>
      <c r="F489" s="166" t="s">
        <v>268</v>
      </c>
      <c r="G489" s="167">
        <v>3206050</v>
      </c>
      <c r="H489" s="168" t="s">
        <v>3517</v>
      </c>
      <c r="J489" s="157"/>
    </row>
    <row r="490" spans="1:10" ht="15" customHeight="1">
      <c r="A490" s="164">
        <f t="shared" si="14"/>
        <v>487</v>
      </c>
      <c r="B490" s="165">
        <v>3582</v>
      </c>
      <c r="C490" s="166" t="s">
        <v>3518</v>
      </c>
      <c r="D490" s="166" t="str">
        <f t="shared" si="15"/>
        <v>VISOKI TRGOVAČKI SUD REPUBLIKE HRVATSKE (3582)</v>
      </c>
      <c r="E490" s="166" t="s">
        <v>3519</v>
      </c>
      <c r="F490" s="166" t="s">
        <v>268</v>
      </c>
      <c r="G490" s="167">
        <v>3271064</v>
      </c>
      <c r="H490" s="168" t="s">
        <v>3520</v>
      </c>
      <c r="J490" s="157"/>
    </row>
    <row r="491" spans="1:10" ht="15" customHeight="1">
      <c r="A491" s="164">
        <f t="shared" si="14"/>
        <v>488</v>
      </c>
      <c r="B491" s="165">
        <v>20639</v>
      </c>
      <c r="C491" s="166" t="s">
        <v>3521</v>
      </c>
      <c r="D491" s="166" t="str">
        <f t="shared" si="15"/>
        <v>VISOKI UPRAVNI SUD REPUBLIKE HRVATSKE (20639)</v>
      </c>
      <c r="E491" s="166" t="s">
        <v>3522</v>
      </c>
      <c r="F491" s="166" t="s">
        <v>268</v>
      </c>
      <c r="G491" s="167">
        <v>3232719</v>
      </c>
      <c r="H491" s="168" t="s">
        <v>3523</v>
      </c>
      <c r="J491" s="157"/>
    </row>
    <row r="492" spans="1:10" ht="15" customHeight="1">
      <c r="A492" s="164">
        <f t="shared" si="14"/>
        <v>489</v>
      </c>
      <c r="B492" s="165">
        <v>47140</v>
      </c>
      <c r="C492" s="166" t="s">
        <v>3524</v>
      </c>
      <c r="D492" s="166" t="str">
        <f t="shared" si="15"/>
        <v>UPRAVNI SUD U OSIJEKU (47140)</v>
      </c>
      <c r="E492" s="166" t="s">
        <v>3525</v>
      </c>
      <c r="F492" s="166" t="s">
        <v>271</v>
      </c>
      <c r="G492" s="167">
        <v>2790416</v>
      </c>
      <c r="H492" s="168" t="s">
        <v>3526</v>
      </c>
      <c r="J492" s="157"/>
    </row>
    <row r="493" spans="1:10" ht="15" customHeight="1">
      <c r="A493" s="164">
        <f t="shared" si="14"/>
        <v>490</v>
      </c>
      <c r="B493" s="165">
        <v>47158</v>
      </c>
      <c r="C493" s="166" t="s">
        <v>3527</v>
      </c>
      <c r="D493" s="166" t="str">
        <f t="shared" si="15"/>
        <v>UPRAVNI SUD U RIJECI (47158)</v>
      </c>
      <c r="E493" s="166" t="s">
        <v>3528</v>
      </c>
      <c r="F493" s="166" t="s">
        <v>313</v>
      </c>
      <c r="G493" s="167">
        <v>2790424</v>
      </c>
      <c r="H493" s="168" t="s">
        <v>3529</v>
      </c>
      <c r="J493" s="157"/>
    </row>
    <row r="494" spans="1:10" ht="15" customHeight="1">
      <c r="A494" s="164">
        <f t="shared" si="14"/>
        <v>491</v>
      </c>
      <c r="B494" s="165">
        <v>47203</v>
      </c>
      <c r="C494" s="166" t="s">
        <v>3530</v>
      </c>
      <c r="D494" s="166" t="str">
        <f t="shared" si="15"/>
        <v>UPRAVNI SUD U SPLITU (47203)</v>
      </c>
      <c r="E494" s="166" t="s">
        <v>3531</v>
      </c>
      <c r="F494" s="166" t="s">
        <v>353</v>
      </c>
      <c r="G494" s="167">
        <v>2790432</v>
      </c>
      <c r="H494" s="168" t="s">
        <v>3532</v>
      </c>
      <c r="J494" s="157"/>
    </row>
    <row r="495" spans="1:10" ht="15" customHeight="1">
      <c r="A495" s="164">
        <f t="shared" si="14"/>
        <v>492</v>
      </c>
      <c r="B495" s="165">
        <v>47199</v>
      </c>
      <c r="C495" s="166" t="s">
        <v>3533</v>
      </c>
      <c r="D495" s="166" t="str">
        <f t="shared" si="15"/>
        <v>UPRAVNI SUD U ZAGREBU (47199)</v>
      </c>
      <c r="E495" s="166" t="s">
        <v>3534</v>
      </c>
      <c r="F495" s="166" t="s">
        <v>268</v>
      </c>
      <c r="G495" s="167">
        <v>2790467</v>
      </c>
      <c r="H495" s="168" t="s">
        <v>3535</v>
      </c>
      <c r="J495" s="157"/>
    </row>
    <row r="496" spans="1:10" ht="15" customHeight="1">
      <c r="A496" s="164">
        <f t="shared" si="14"/>
        <v>493</v>
      </c>
      <c r="B496" s="165">
        <v>3365</v>
      </c>
      <c r="C496" s="166" t="s">
        <v>3536</v>
      </c>
      <c r="D496" s="166" t="str">
        <f t="shared" si="15"/>
        <v>DRŽAVNO ODVJETNIŠTVO REPUBLIKE HRVATSKE (3365)</v>
      </c>
      <c r="E496" s="166" t="s">
        <v>3537</v>
      </c>
      <c r="F496" s="166" t="s">
        <v>268</v>
      </c>
      <c r="G496" s="167">
        <v>3277151</v>
      </c>
      <c r="H496" s="168" t="s">
        <v>3538</v>
      </c>
      <c r="J496" s="157"/>
    </row>
    <row r="497" spans="1:10" ht="15" customHeight="1">
      <c r="A497" s="164">
        <f t="shared" si="14"/>
        <v>494</v>
      </c>
      <c r="B497" s="165">
        <v>47287</v>
      </c>
      <c r="C497" s="166" t="s">
        <v>3539</v>
      </c>
      <c r="D497" s="166" t="str">
        <f t="shared" si="15"/>
        <v>DRŽAVNO ODVJETNIČKO VIJEĆE (47287)</v>
      </c>
      <c r="E497" s="166" t="s">
        <v>3436</v>
      </c>
      <c r="F497" s="166" t="s">
        <v>268</v>
      </c>
      <c r="G497" s="167">
        <v>2797712</v>
      </c>
      <c r="H497" s="168" t="s">
        <v>3540</v>
      </c>
      <c r="J497" s="157"/>
    </row>
    <row r="498" spans="1:10" ht="15" customHeight="1">
      <c r="A498" s="164">
        <f t="shared" si="14"/>
        <v>495</v>
      </c>
      <c r="B498" s="165">
        <v>47295</v>
      </c>
      <c r="C498" s="166" t="s">
        <v>3541</v>
      </c>
      <c r="D498" s="166" t="str">
        <f t="shared" si="15"/>
        <v>DRŽAVNO SUDBENO VIJEĆE (47295)</v>
      </c>
      <c r="E498" s="166" t="s">
        <v>3542</v>
      </c>
      <c r="F498" s="166" t="s">
        <v>268</v>
      </c>
      <c r="G498" s="167">
        <v>2747987</v>
      </c>
      <c r="H498" s="168" t="s">
        <v>3543</v>
      </c>
      <c r="J498" s="157"/>
    </row>
    <row r="499" spans="1:10" ht="15" customHeight="1">
      <c r="A499" s="164">
        <f t="shared" si="14"/>
        <v>496</v>
      </c>
      <c r="B499" s="165">
        <v>3381</v>
      </c>
      <c r="C499" s="166" t="s">
        <v>3544</v>
      </c>
      <c r="D499" s="166" t="str">
        <f t="shared" si="15"/>
        <v>VISOKI PREKRŠAJNII SUD REPUBLIKE HRVATSKE (3381)</v>
      </c>
      <c r="E499" s="166" t="s">
        <v>3545</v>
      </c>
      <c r="F499" s="166" t="s">
        <v>268</v>
      </c>
      <c r="G499" s="167">
        <v>3206068</v>
      </c>
      <c r="H499" s="168" t="s">
        <v>3546</v>
      </c>
      <c r="J499" s="157"/>
    </row>
    <row r="500" spans="1:10" ht="15" customHeight="1">
      <c r="A500" s="164">
        <f t="shared" si="14"/>
        <v>497</v>
      </c>
      <c r="B500" s="165">
        <v>50928</v>
      </c>
      <c r="C500" s="166" t="s">
        <v>3547</v>
      </c>
      <c r="D500" s="166" t="str">
        <f t="shared" si="15"/>
        <v>VISOKI KAZNENI SUD REPUBLIKE HRVATSKE (50928)</v>
      </c>
      <c r="E500" s="166" t="s">
        <v>3548</v>
      </c>
      <c r="F500" s="166" t="s">
        <v>268</v>
      </c>
      <c r="G500" s="167">
        <v>5090890</v>
      </c>
      <c r="H500" s="168" t="s">
        <v>3549</v>
      </c>
      <c r="J500" s="157"/>
    </row>
    <row r="501" spans="1:10" ht="15" customHeight="1">
      <c r="A501" s="164">
        <f t="shared" si="14"/>
        <v>498</v>
      </c>
      <c r="B501" s="165">
        <v>20743</v>
      </c>
      <c r="C501" s="166" t="s">
        <v>3550</v>
      </c>
      <c r="D501" s="166" t="str">
        <f t="shared" si="15"/>
        <v>ŽUPANIJSKI SUD U BJELOVARU (20743)</v>
      </c>
      <c r="E501" s="166" t="s">
        <v>3551</v>
      </c>
      <c r="F501" s="166" t="s">
        <v>2460</v>
      </c>
      <c r="G501" s="167">
        <v>3308677</v>
      </c>
      <c r="H501" s="168" t="s">
        <v>3552</v>
      </c>
      <c r="J501" s="157"/>
    </row>
    <row r="502" spans="1:10" ht="15" customHeight="1">
      <c r="A502" s="164">
        <f t="shared" si="14"/>
        <v>499</v>
      </c>
      <c r="B502" s="165">
        <v>3390</v>
      </c>
      <c r="C502" s="166" t="s">
        <v>3553</v>
      </c>
      <c r="D502" s="166" t="str">
        <f t="shared" si="15"/>
        <v>ŽUPANIJSKI SUD U DUBROVNIKU (3390)</v>
      </c>
      <c r="E502" s="166" t="s">
        <v>3554</v>
      </c>
      <c r="F502" s="166" t="s">
        <v>306</v>
      </c>
      <c r="G502" s="167">
        <v>3304680</v>
      </c>
      <c r="H502" s="168" t="s">
        <v>3555</v>
      </c>
      <c r="J502" s="157"/>
    </row>
    <row r="503" spans="1:10" ht="15" customHeight="1">
      <c r="A503" s="164">
        <f t="shared" si="14"/>
        <v>500</v>
      </c>
      <c r="B503" s="165">
        <v>3412</v>
      </c>
      <c r="C503" s="166" t="s">
        <v>3556</v>
      </c>
      <c r="D503" s="166" t="str">
        <f t="shared" si="15"/>
        <v>ŽUPANIJSKI SUD U KARLOVCU (3412)</v>
      </c>
      <c r="E503" s="166" t="s">
        <v>3557</v>
      </c>
      <c r="F503" s="166" t="s">
        <v>506</v>
      </c>
      <c r="G503" s="167">
        <v>3123502</v>
      </c>
      <c r="H503" s="168" t="s">
        <v>3558</v>
      </c>
      <c r="J503" s="157"/>
    </row>
    <row r="504" spans="1:10" ht="15" customHeight="1">
      <c r="A504" s="164">
        <f t="shared" si="14"/>
        <v>501</v>
      </c>
      <c r="B504" s="165">
        <v>3429</v>
      </c>
      <c r="C504" s="166" t="s">
        <v>3559</v>
      </c>
      <c r="D504" s="166" t="str">
        <f t="shared" si="15"/>
        <v>ŽUPANIJSKI SUD U OSIJEKU (3429)</v>
      </c>
      <c r="E504" s="166" t="s">
        <v>3560</v>
      </c>
      <c r="F504" s="166" t="s">
        <v>271</v>
      </c>
      <c r="G504" s="167">
        <v>3014819</v>
      </c>
      <c r="H504" s="168" t="s">
        <v>3561</v>
      </c>
      <c r="J504" s="157"/>
    </row>
    <row r="505" spans="1:10" ht="15" customHeight="1">
      <c r="A505" s="164">
        <f t="shared" si="14"/>
        <v>502</v>
      </c>
      <c r="B505" s="165">
        <v>3445</v>
      </c>
      <c r="C505" s="166" t="s">
        <v>3562</v>
      </c>
      <c r="D505" s="166" t="str">
        <f t="shared" si="15"/>
        <v>ŽUPANIJSKI SUD U PULI - POLA (3445)</v>
      </c>
      <c r="E505" s="166" t="s">
        <v>3563</v>
      </c>
      <c r="F505" s="166" t="s">
        <v>3564</v>
      </c>
      <c r="G505" s="167">
        <v>3204138</v>
      </c>
      <c r="H505" s="168" t="s">
        <v>3565</v>
      </c>
      <c r="J505" s="157"/>
    </row>
    <row r="506" spans="1:10" ht="15" customHeight="1">
      <c r="A506" s="164">
        <f t="shared" si="14"/>
        <v>503</v>
      </c>
      <c r="B506" s="165">
        <v>3453</v>
      </c>
      <c r="C506" s="166" t="s">
        <v>3566</v>
      </c>
      <c r="D506" s="166" t="str">
        <f t="shared" si="15"/>
        <v>ŽUPANIJSKI SUD U RIJECI (3453)</v>
      </c>
      <c r="E506" s="166" t="s">
        <v>3567</v>
      </c>
      <c r="F506" s="166" t="s">
        <v>313</v>
      </c>
      <c r="G506" s="167">
        <v>3321401</v>
      </c>
      <c r="H506" s="168" t="s">
        <v>3568</v>
      </c>
      <c r="J506" s="157"/>
    </row>
    <row r="507" spans="1:10" ht="15" customHeight="1">
      <c r="A507" s="164">
        <f t="shared" si="14"/>
        <v>504</v>
      </c>
      <c r="B507" s="165">
        <v>3461</v>
      </c>
      <c r="C507" s="166" t="s">
        <v>3569</v>
      </c>
      <c r="D507" s="166" t="str">
        <f t="shared" si="15"/>
        <v>ŽUPANIJSKI SUD U SISKU (3461)</v>
      </c>
      <c r="E507" s="166" t="s">
        <v>3570</v>
      </c>
      <c r="F507" s="166" t="s">
        <v>1283</v>
      </c>
      <c r="G507" s="167">
        <v>3314731</v>
      </c>
      <c r="H507" s="168" t="s">
        <v>3571</v>
      </c>
      <c r="J507" s="157"/>
    </row>
    <row r="508" spans="1:10" ht="15" customHeight="1">
      <c r="A508" s="164">
        <f t="shared" ref="A508:A571" si="16">+A507+1</f>
        <v>505</v>
      </c>
      <c r="B508" s="165">
        <v>20778</v>
      </c>
      <c r="C508" s="166" t="s">
        <v>3572</v>
      </c>
      <c r="D508" s="166" t="str">
        <f t="shared" si="15"/>
        <v>ŽUPANIJSKI SUD U SLAVONSKOM BRODU (20778)</v>
      </c>
      <c r="E508" s="166" t="s">
        <v>3573</v>
      </c>
      <c r="F508" s="166" t="s">
        <v>1328</v>
      </c>
      <c r="G508" s="167">
        <v>1228226</v>
      </c>
      <c r="H508" s="168" t="s">
        <v>3574</v>
      </c>
      <c r="J508" s="157"/>
    </row>
    <row r="509" spans="1:10" ht="15" customHeight="1">
      <c r="A509" s="164">
        <f t="shared" si="16"/>
        <v>506</v>
      </c>
      <c r="B509" s="165">
        <v>3470</v>
      </c>
      <c r="C509" s="166" t="s">
        <v>3575</v>
      </c>
      <c r="D509" s="166" t="str">
        <f t="shared" si="15"/>
        <v>ŽUPANIJSKI SUD U SPLITU (3470)</v>
      </c>
      <c r="E509" s="166" t="s">
        <v>3576</v>
      </c>
      <c r="F509" s="166" t="s">
        <v>353</v>
      </c>
      <c r="G509" s="167">
        <v>3118673</v>
      </c>
      <c r="H509" s="168" t="s">
        <v>3577</v>
      </c>
      <c r="J509" s="157"/>
    </row>
    <row r="510" spans="1:10" ht="15" customHeight="1">
      <c r="A510" s="164">
        <f t="shared" si="16"/>
        <v>507</v>
      </c>
      <c r="B510" s="165">
        <v>20786</v>
      </c>
      <c r="C510" s="166" t="s">
        <v>3578</v>
      </c>
      <c r="D510" s="166" t="str">
        <f t="shared" si="15"/>
        <v>ŽUPANIJSKI SUD U ŠIBENIKU (20786)</v>
      </c>
      <c r="E510" s="166" t="s">
        <v>3579</v>
      </c>
      <c r="F510" s="166" t="s">
        <v>517</v>
      </c>
      <c r="G510" s="167">
        <v>3019799</v>
      </c>
      <c r="H510" s="168" t="s">
        <v>3580</v>
      </c>
      <c r="J510" s="157"/>
    </row>
    <row r="511" spans="1:10" ht="15" customHeight="1">
      <c r="A511" s="164">
        <f t="shared" si="16"/>
        <v>508</v>
      </c>
      <c r="B511" s="165">
        <v>3488</v>
      </c>
      <c r="C511" s="166" t="s">
        <v>3581</v>
      </c>
      <c r="D511" s="166" t="str">
        <f t="shared" si="15"/>
        <v>ŽUPANIJSKI SUD U VARAŽDINU (3488)</v>
      </c>
      <c r="E511" s="166" t="s">
        <v>3195</v>
      </c>
      <c r="F511" s="166" t="s">
        <v>438</v>
      </c>
      <c r="G511" s="167">
        <v>3006719</v>
      </c>
      <c r="H511" s="168" t="s">
        <v>3582</v>
      </c>
      <c r="J511" s="157"/>
    </row>
    <row r="512" spans="1:10" ht="15" customHeight="1">
      <c r="A512" s="164">
        <f t="shared" si="16"/>
        <v>509</v>
      </c>
      <c r="B512" s="165">
        <v>23421</v>
      </c>
      <c r="C512" s="166" t="s">
        <v>3583</v>
      </c>
      <c r="D512" s="166" t="str">
        <f t="shared" si="15"/>
        <v>ŽUPANIJSKI SUD U VELIKOJ GORICI (23421)</v>
      </c>
      <c r="E512" s="166" t="s">
        <v>3584</v>
      </c>
      <c r="F512" s="166" t="s">
        <v>2390</v>
      </c>
      <c r="G512" s="167">
        <v>1476351</v>
      </c>
      <c r="H512" s="168" t="s">
        <v>3585</v>
      </c>
      <c r="J512" s="157"/>
    </row>
    <row r="513" spans="1:10" ht="15" customHeight="1">
      <c r="A513" s="164">
        <f t="shared" si="16"/>
        <v>510</v>
      </c>
      <c r="B513" s="165">
        <v>20809</v>
      </c>
      <c r="C513" s="166" t="s">
        <v>3586</v>
      </c>
      <c r="D513" s="166" t="str">
        <f t="shared" si="15"/>
        <v>ŽUPANIJSKI SUD U VUKOVARU (20809)</v>
      </c>
      <c r="E513" s="166" t="s">
        <v>3587</v>
      </c>
      <c r="F513" s="166" t="s">
        <v>494</v>
      </c>
      <c r="G513" s="167">
        <v>1210696</v>
      </c>
      <c r="H513" s="168" t="s">
        <v>3588</v>
      </c>
      <c r="J513" s="157"/>
    </row>
    <row r="514" spans="1:10" ht="15" customHeight="1">
      <c r="A514" s="164">
        <f t="shared" si="16"/>
        <v>511</v>
      </c>
      <c r="B514" s="165">
        <v>3496</v>
      </c>
      <c r="C514" s="166" t="s">
        <v>3589</v>
      </c>
      <c r="D514" s="166" t="str">
        <f t="shared" si="15"/>
        <v>ŽUPANIJSKI SUD U ZADRU (3496)</v>
      </c>
      <c r="E514" s="166" t="s">
        <v>3590</v>
      </c>
      <c r="F514" s="166" t="s">
        <v>309</v>
      </c>
      <c r="G514" s="167">
        <v>3142434</v>
      </c>
      <c r="H514" s="168" t="s">
        <v>3591</v>
      </c>
      <c r="J514" s="157"/>
    </row>
    <row r="515" spans="1:10" ht="15" customHeight="1">
      <c r="A515" s="164">
        <f t="shared" si="16"/>
        <v>512</v>
      </c>
      <c r="B515" s="165">
        <v>3507</v>
      </c>
      <c r="C515" s="166" t="s">
        <v>3592</v>
      </c>
      <c r="D515" s="166" t="str">
        <f t="shared" si="15"/>
        <v>ŽUPANIJSKI SUD U ZAGREBU (3507)</v>
      </c>
      <c r="E515" s="166" t="s">
        <v>3548</v>
      </c>
      <c r="F515" s="166" t="s">
        <v>268</v>
      </c>
      <c r="G515" s="167">
        <v>3206076</v>
      </c>
      <c r="H515" s="168" t="s">
        <v>3593</v>
      </c>
      <c r="J515" s="157"/>
    </row>
    <row r="516" spans="1:10" ht="15" customHeight="1">
      <c r="A516" s="164">
        <f t="shared" si="16"/>
        <v>513</v>
      </c>
      <c r="B516" s="165">
        <v>3515</v>
      </c>
      <c r="C516" s="166" t="s">
        <v>3594</v>
      </c>
      <c r="D516" s="166" t="str">
        <f t="shared" ref="D516:D568" si="17">C516&amp;" ("&amp;B516&amp;")"</f>
        <v>TRGOVAČKI SUD U BJELOVARU (3515)</v>
      </c>
      <c r="E516" s="166" t="s">
        <v>3595</v>
      </c>
      <c r="F516" s="166" t="s">
        <v>2460</v>
      </c>
      <c r="G516" s="167">
        <v>3333299</v>
      </c>
      <c r="H516" s="168" t="s">
        <v>3596</v>
      </c>
      <c r="J516" s="157"/>
    </row>
    <row r="517" spans="1:10" ht="15" customHeight="1">
      <c r="A517" s="164">
        <f t="shared" si="16"/>
        <v>514</v>
      </c>
      <c r="B517" s="165">
        <v>50598</v>
      </c>
      <c r="C517" s="166" t="s">
        <v>3597</v>
      </c>
      <c r="D517" s="166" t="str">
        <f t="shared" si="17"/>
        <v>TRGOVAČKI SUD U DUBROVNIKU (50598)</v>
      </c>
      <c r="E517" s="166" t="s">
        <v>3598</v>
      </c>
      <c r="F517" s="166" t="s">
        <v>306</v>
      </c>
      <c r="G517" s="169" t="s">
        <v>3599</v>
      </c>
      <c r="H517" s="168" t="s">
        <v>3600</v>
      </c>
      <c r="J517" s="157"/>
    </row>
    <row r="518" spans="1:10" ht="15" customHeight="1">
      <c r="A518" s="164">
        <f t="shared" si="16"/>
        <v>515</v>
      </c>
      <c r="B518" s="165">
        <v>3531</v>
      </c>
      <c r="C518" s="166" t="s">
        <v>3601</v>
      </c>
      <c r="D518" s="166" t="str">
        <f t="shared" si="17"/>
        <v>TRGOVAČKI SUD U OSIJEKU (3531)</v>
      </c>
      <c r="E518" s="166" t="s">
        <v>3602</v>
      </c>
      <c r="F518" s="166" t="s">
        <v>271</v>
      </c>
      <c r="G518" s="167">
        <v>3014797</v>
      </c>
      <c r="H518" s="168" t="s">
        <v>3603</v>
      </c>
      <c r="J518" s="157"/>
    </row>
    <row r="519" spans="1:10" ht="15" customHeight="1">
      <c r="A519" s="164">
        <f t="shared" si="16"/>
        <v>516</v>
      </c>
      <c r="B519" s="165">
        <v>48752</v>
      </c>
      <c r="C519" s="166" t="s">
        <v>3604</v>
      </c>
      <c r="D519" s="166" t="str">
        <f t="shared" si="17"/>
        <v>TRGOVAČKI SUD U PAZINU (48752)</v>
      </c>
      <c r="E519" s="166" t="s">
        <v>3605</v>
      </c>
      <c r="F519" s="166" t="s">
        <v>2476</v>
      </c>
      <c r="G519" s="167">
        <v>4344677</v>
      </c>
      <c r="H519" s="168" t="s">
        <v>3606</v>
      </c>
      <c r="J519" s="157"/>
    </row>
    <row r="520" spans="1:10" ht="15" customHeight="1">
      <c r="A520" s="164">
        <f t="shared" si="16"/>
        <v>517</v>
      </c>
      <c r="B520" s="165">
        <v>3540</v>
      </c>
      <c r="C520" s="166" t="s">
        <v>3607</v>
      </c>
      <c r="D520" s="166" t="str">
        <f t="shared" si="17"/>
        <v>TRGOVAČKI SUD U RIJECI (3540)</v>
      </c>
      <c r="E520" s="166" t="s">
        <v>3608</v>
      </c>
      <c r="F520" s="166" t="s">
        <v>313</v>
      </c>
      <c r="G520" s="167">
        <v>3321410</v>
      </c>
      <c r="H520" s="168" t="s">
        <v>3609</v>
      </c>
      <c r="J520" s="157"/>
    </row>
    <row r="521" spans="1:10" ht="15" customHeight="1">
      <c r="A521" s="164">
        <f t="shared" si="16"/>
        <v>518</v>
      </c>
      <c r="B521" s="165">
        <v>3566</v>
      </c>
      <c r="C521" s="166" t="s">
        <v>3610</v>
      </c>
      <c r="D521" s="166" t="str">
        <f t="shared" si="17"/>
        <v>TRGOVAČKI SUD U SPLITU (3566)</v>
      </c>
      <c r="E521" s="166" t="s">
        <v>3611</v>
      </c>
      <c r="F521" s="166" t="s">
        <v>353</v>
      </c>
      <c r="G521" s="167">
        <v>3119505</v>
      </c>
      <c r="H521" s="168" t="s">
        <v>3612</v>
      </c>
      <c r="J521" s="157"/>
    </row>
    <row r="522" spans="1:10" ht="15" customHeight="1">
      <c r="A522" s="164">
        <f t="shared" si="16"/>
        <v>519</v>
      </c>
      <c r="B522" s="165">
        <v>3574</v>
      </c>
      <c r="C522" s="166" t="s">
        <v>3613</v>
      </c>
      <c r="D522" s="166" t="str">
        <f t="shared" si="17"/>
        <v>TRGOVAČKI SUD U VARAŽDINU (3574)</v>
      </c>
      <c r="E522" s="166" t="s">
        <v>3195</v>
      </c>
      <c r="F522" s="166" t="s">
        <v>3614</v>
      </c>
      <c r="G522" s="167">
        <v>3365042</v>
      </c>
      <c r="H522" s="168" t="s">
        <v>3615</v>
      </c>
      <c r="J522" s="157"/>
    </row>
    <row r="523" spans="1:10" ht="15" customHeight="1">
      <c r="A523" s="164">
        <f t="shared" si="16"/>
        <v>520</v>
      </c>
      <c r="B523" s="165">
        <v>23405</v>
      </c>
      <c r="C523" s="166" t="s">
        <v>3616</v>
      </c>
      <c r="D523" s="166" t="str">
        <f t="shared" si="17"/>
        <v>TRGOVAČKI SUD U ZADRU (23405)</v>
      </c>
      <c r="E523" s="166" t="s">
        <v>3617</v>
      </c>
      <c r="F523" s="166" t="s">
        <v>309</v>
      </c>
      <c r="G523" s="167">
        <v>1476793</v>
      </c>
      <c r="H523" s="168" t="s">
        <v>3618</v>
      </c>
      <c r="J523" s="157"/>
    </row>
    <row r="524" spans="1:10" ht="15" customHeight="1">
      <c r="A524" s="164">
        <f t="shared" si="16"/>
        <v>521</v>
      </c>
      <c r="B524" s="165">
        <v>20735</v>
      </c>
      <c r="C524" s="166" t="s">
        <v>3619</v>
      </c>
      <c r="D524" s="166" t="str">
        <f t="shared" si="17"/>
        <v>TRGOVAČKI SUD U ZAGREBU (20735)</v>
      </c>
      <c r="E524" s="166" t="s">
        <v>3620</v>
      </c>
      <c r="F524" s="166" t="s">
        <v>268</v>
      </c>
      <c r="G524" s="167">
        <v>3206092</v>
      </c>
      <c r="H524" s="168" t="s">
        <v>3621</v>
      </c>
      <c r="J524" s="157"/>
    </row>
    <row r="525" spans="1:10" ht="15" customHeight="1">
      <c r="A525" s="164">
        <f t="shared" si="16"/>
        <v>522</v>
      </c>
      <c r="B525" s="165">
        <v>20647</v>
      </c>
      <c r="C525" s="166" t="s">
        <v>3622</v>
      </c>
      <c r="D525" s="166" t="str">
        <f t="shared" si="17"/>
        <v>ŽUPANIJSKO DRŽAVNO ODVJETNIŠTVO U BJELOVARU (20647)</v>
      </c>
      <c r="E525" s="166" t="s">
        <v>3623</v>
      </c>
      <c r="F525" s="166" t="s">
        <v>2460</v>
      </c>
      <c r="G525" s="167">
        <v>3308685</v>
      </c>
      <c r="H525" s="168" t="s">
        <v>3624</v>
      </c>
      <c r="J525" s="157"/>
    </row>
    <row r="526" spans="1:10" ht="15" customHeight="1">
      <c r="A526" s="164">
        <f t="shared" si="16"/>
        <v>523</v>
      </c>
      <c r="B526" s="165">
        <v>3599</v>
      </c>
      <c r="C526" s="166" t="s">
        <v>3625</v>
      </c>
      <c r="D526" s="166" t="str">
        <f t="shared" si="17"/>
        <v>ŽUPANIJSKO DRŽAVNO ODVJETNIŠTVO U DUBROVNIKU (3599)</v>
      </c>
      <c r="E526" s="166" t="s">
        <v>3598</v>
      </c>
      <c r="F526" s="166" t="s">
        <v>306</v>
      </c>
      <c r="G526" s="167">
        <v>3304698</v>
      </c>
      <c r="H526" s="168" t="s">
        <v>3626</v>
      </c>
      <c r="J526" s="157"/>
    </row>
    <row r="527" spans="1:10" ht="15" customHeight="1">
      <c r="A527" s="164">
        <f t="shared" si="16"/>
        <v>524</v>
      </c>
      <c r="B527" s="165">
        <v>3611</v>
      </c>
      <c r="C527" s="166" t="s">
        <v>3627</v>
      </c>
      <c r="D527" s="166" t="str">
        <f t="shared" si="17"/>
        <v>ŽUPANIJSKO DRŽAVNO ODVJETNIŠTVO U KARLOVCU (3611)</v>
      </c>
      <c r="E527" s="166" t="s">
        <v>3557</v>
      </c>
      <c r="F527" s="166" t="s">
        <v>506</v>
      </c>
      <c r="G527" s="167">
        <v>3123545</v>
      </c>
      <c r="H527" s="168" t="s">
        <v>3628</v>
      </c>
      <c r="J527" s="157"/>
    </row>
    <row r="528" spans="1:10" ht="15" customHeight="1">
      <c r="A528" s="164">
        <f t="shared" si="16"/>
        <v>525</v>
      </c>
      <c r="B528" s="165">
        <v>3620</v>
      </c>
      <c r="C528" s="166" t="s">
        <v>3629</v>
      </c>
      <c r="D528" s="166" t="str">
        <f t="shared" si="17"/>
        <v>ŽUPANIJSKO DRŽAVNO ODVJETNIŠTVO U OSIJEKU (3620)</v>
      </c>
      <c r="E528" s="166" t="s">
        <v>3630</v>
      </c>
      <c r="F528" s="166" t="s">
        <v>271</v>
      </c>
      <c r="G528" s="167">
        <v>3014835</v>
      </c>
      <c r="H528" s="168" t="s">
        <v>3631</v>
      </c>
      <c r="J528" s="157"/>
    </row>
    <row r="529" spans="1:10" ht="15" customHeight="1">
      <c r="A529" s="164">
        <f t="shared" si="16"/>
        <v>526</v>
      </c>
      <c r="B529" s="165">
        <v>3646</v>
      </c>
      <c r="C529" s="166" t="s">
        <v>3632</v>
      </c>
      <c r="D529" s="166" t="str">
        <f t="shared" si="17"/>
        <v>ŽUPANIJSKO DRŽAVNO ODVJETNIŠTVO U PULI - POLA (3646)</v>
      </c>
      <c r="E529" s="166" t="s">
        <v>3633</v>
      </c>
      <c r="F529" s="166" t="s">
        <v>299</v>
      </c>
      <c r="G529" s="167">
        <v>3204154</v>
      </c>
      <c r="H529" s="168" t="s">
        <v>3634</v>
      </c>
      <c r="J529" s="157"/>
    </row>
    <row r="530" spans="1:10" ht="15" customHeight="1">
      <c r="A530" s="164">
        <f t="shared" si="16"/>
        <v>527</v>
      </c>
      <c r="B530" s="165">
        <v>3654</v>
      </c>
      <c r="C530" s="166" t="s">
        <v>3635</v>
      </c>
      <c r="D530" s="166" t="str">
        <f t="shared" si="17"/>
        <v>ŽUPANIJSKO DRŽAVNO ODVJETNIŠTVO U RIJECI (3654)</v>
      </c>
      <c r="E530" s="166" t="s">
        <v>3636</v>
      </c>
      <c r="F530" s="166" t="s">
        <v>313</v>
      </c>
      <c r="G530" s="167">
        <v>3332101</v>
      </c>
      <c r="H530" s="168" t="s">
        <v>3637</v>
      </c>
      <c r="J530" s="157"/>
    </row>
    <row r="531" spans="1:10" ht="15" customHeight="1">
      <c r="A531" s="164">
        <f t="shared" si="16"/>
        <v>528</v>
      </c>
      <c r="B531" s="165">
        <v>3662</v>
      </c>
      <c r="C531" s="166" t="s">
        <v>3638</v>
      </c>
      <c r="D531" s="166" t="str">
        <f t="shared" si="17"/>
        <v>ŽUPANIJSKO DRŽAVNO ODVJETNIŠTVO U SISKU (3662)</v>
      </c>
      <c r="E531" s="166" t="s">
        <v>3639</v>
      </c>
      <c r="F531" s="166" t="s">
        <v>1283</v>
      </c>
      <c r="G531" s="167">
        <v>3314758</v>
      </c>
      <c r="H531" s="168" t="s">
        <v>3640</v>
      </c>
      <c r="J531" s="157"/>
    </row>
    <row r="532" spans="1:10" ht="15" customHeight="1">
      <c r="A532" s="164">
        <f t="shared" si="16"/>
        <v>529</v>
      </c>
      <c r="B532" s="165">
        <v>23456</v>
      </c>
      <c r="C532" s="166" t="s">
        <v>3641</v>
      </c>
      <c r="D532" s="166" t="str">
        <f t="shared" si="17"/>
        <v>ŽUPANIJSKO DRŽAVNO ODVJETNIŠTVO U SLAVONSKOM BRODU (23456)</v>
      </c>
      <c r="E532" s="166" t="s">
        <v>3642</v>
      </c>
      <c r="F532" s="166" t="s">
        <v>1328</v>
      </c>
      <c r="G532" s="167">
        <v>1490141</v>
      </c>
      <c r="H532" s="168" t="s">
        <v>3643</v>
      </c>
      <c r="J532" s="157"/>
    </row>
    <row r="533" spans="1:10" ht="15" customHeight="1">
      <c r="A533" s="164">
        <f t="shared" si="16"/>
        <v>530</v>
      </c>
      <c r="B533" s="165">
        <v>3679</v>
      </c>
      <c r="C533" s="166" t="s">
        <v>3644</v>
      </c>
      <c r="D533" s="166" t="str">
        <f t="shared" si="17"/>
        <v>ŽUPANIJSKO DRŽAVNO ODVJETNIŠTVO U SPLITU (3679)</v>
      </c>
      <c r="E533" s="166" t="s">
        <v>3645</v>
      </c>
      <c r="F533" s="166" t="s">
        <v>353</v>
      </c>
      <c r="G533" s="167">
        <v>3118681</v>
      </c>
      <c r="H533" s="168" t="s">
        <v>3646</v>
      </c>
      <c r="J533" s="157"/>
    </row>
    <row r="534" spans="1:10" ht="15" customHeight="1">
      <c r="A534" s="164">
        <f t="shared" si="16"/>
        <v>531</v>
      </c>
      <c r="B534" s="165">
        <v>3687</v>
      </c>
      <c r="C534" s="166" t="s">
        <v>3647</v>
      </c>
      <c r="D534" s="166" t="str">
        <f t="shared" si="17"/>
        <v>ŽUPANIJSKO DRŽAVNO ODVJETNIŠTVO U ŠIBENIKU (3687)</v>
      </c>
      <c r="E534" s="166" t="s">
        <v>3579</v>
      </c>
      <c r="F534" s="166" t="s">
        <v>517</v>
      </c>
      <c r="G534" s="167">
        <v>3023508</v>
      </c>
      <c r="H534" s="168" t="s">
        <v>3648</v>
      </c>
      <c r="J534" s="157"/>
    </row>
    <row r="535" spans="1:10" ht="15" customHeight="1">
      <c r="A535" s="164">
        <f t="shared" si="16"/>
        <v>532</v>
      </c>
      <c r="B535" s="165">
        <v>3695</v>
      </c>
      <c r="C535" s="166" t="s">
        <v>3649</v>
      </c>
      <c r="D535" s="166" t="str">
        <f t="shared" si="17"/>
        <v>ŽUPANIJSKO DRŽAVNO ODVJETNIŠTVO U VARAŽDINU (3695)</v>
      </c>
      <c r="E535" s="166" t="s">
        <v>3195</v>
      </c>
      <c r="F535" s="166" t="s">
        <v>438</v>
      </c>
      <c r="G535" s="167">
        <v>3006743</v>
      </c>
      <c r="H535" s="168" t="s">
        <v>3650</v>
      </c>
      <c r="J535" s="157"/>
    </row>
    <row r="536" spans="1:10" ht="15" customHeight="1">
      <c r="A536" s="164">
        <f t="shared" si="16"/>
        <v>533</v>
      </c>
      <c r="B536" s="165">
        <v>23807</v>
      </c>
      <c r="C536" s="166" t="s">
        <v>3651</v>
      </c>
      <c r="D536" s="166" t="str">
        <f t="shared" si="17"/>
        <v>ŽUPANIJSKO DRŽAVNO ODVJETNIŠTVO U VELIKOJ GORICI (23807)</v>
      </c>
      <c r="E536" s="166" t="s">
        <v>3652</v>
      </c>
      <c r="F536" s="166" t="s">
        <v>2390</v>
      </c>
      <c r="G536" s="167">
        <v>1693646</v>
      </c>
      <c r="H536" s="168" t="s">
        <v>3653</v>
      </c>
      <c r="J536" s="157"/>
    </row>
    <row r="537" spans="1:10" ht="15" customHeight="1">
      <c r="A537" s="164">
        <f t="shared" si="16"/>
        <v>534</v>
      </c>
      <c r="B537" s="165">
        <v>21949</v>
      </c>
      <c r="C537" s="166" t="s">
        <v>3654</v>
      </c>
      <c r="D537" s="166" t="str">
        <f t="shared" si="17"/>
        <v>ŽUPANIJSKO DRŽAVNO ODVJETNIŠTVO U VUKOVARU (21949)</v>
      </c>
      <c r="E537" s="166" t="s">
        <v>3655</v>
      </c>
      <c r="F537" s="166" t="s">
        <v>494</v>
      </c>
      <c r="G537" s="167">
        <v>1312278</v>
      </c>
      <c r="H537" s="168" t="s">
        <v>3656</v>
      </c>
      <c r="J537" s="157"/>
    </row>
    <row r="538" spans="1:10" ht="15" customHeight="1">
      <c r="A538" s="164">
        <f t="shared" si="16"/>
        <v>535</v>
      </c>
      <c r="B538" s="165">
        <v>3700</v>
      </c>
      <c r="C538" s="166" t="s">
        <v>3657</v>
      </c>
      <c r="D538" s="166" t="str">
        <f t="shared" si="17"/>
        <v>ŽUPANIJSKO DRŽAVNO ODVJETNIŠTVO U ZADRU (3700)</v>
      </c>
      <c r="E538" s="166" t="s">
        <v>3590</v>
      </c>
      <c r="F538" s="166" t="s">
        <v>309</v>
      </c>
      <c r="G538" s="167">
        <v>3142469</v>
      </c>
      <c r="H538" s="168" t="s">
        <v>3658</v>
      </c>
      <c r="J538" s="157"/>
    </row>
    <row r="539" spans="1:10" ht="15" customHeight="1">
      <c r="A539" s="164">
        <f t="shared" si="16"/>
        <v>536</v>
      </c>
      <c r="B539" s="165">
        <v>3718</v>
      </c>
      <c r="C539" s="166" t="s">
        <v>3659</v>
      </c>
      <c r="D539" s="166" t="str">
        <f t="shared" si="17"/>
        <v>ŽUPANIJSKO DRŽAVNO ODVJETNIŠTVO U ZAGREBU (3718)</v>
      </c>
      <c r="E539" s="166" t="s">
        <v>3660</v>
      </c>
      <c r="F539" s="166" t="s">
        <v>268</v>
      </c>
      <c r="G539" s="167">
        <v>3277143</v>
      </c>
      <c r="H539" s="168" t="s">
        <v>3661</v>
      </c>
      <c r="J539" s="157"/>
    </row>
    <row r="540" spans="1:10" ht="15" customHeight="1">
      <c r="A540" s="164">
        <f t="shared" si="16"/>
        <v>537</v>
      </c>
      <c r="B540" s="165">
        <v>42910</v>
      </c>
      <c r="C540" s="166" t="s">
        <v>3662</v>
      </c>
      <c r="D540" s="166" t="str">
        <f t="shared" si="17"/>
        <v>OPĆINSKI GRAĐANSKI SUD U ZAGREBU (42910)</v>
      </c>
      <c r="E540" s="166" t="s">
        <v>3663</v>
      </c>
      <c r="F540" s="166" t="s">
        <v>268</v>
      </c>
      <c r="G540" s="167">
        <v>2279215</v>
      </c>
      <c r="H540" s="168" t="s">
        <v>3664</v>
      </c>
      <c r="J540" s="157"/>
    </row>
    <row r="541" spans="1:10" ht="15" customHeight="1">
      <c r="A541" s="164">
        <f t="shared" si="16"/>
        <v>538</v>
      </c>
      <c r="B541" s="165">
        <v>42928</v>
      </c>
      <c r="C541" s="166" t="s">
        <v>3665</v>
      </c>
      <c r="D541" s="166" t="str">
        <f t="shared" si="17"/>
        <v>OPĆINSKI KAZNENI SUD U ZAGREBU (42928)</v>
      </c>
      <c r="E541" s="166" t="s">
        <v>3666</v>
      </c>
      <c r="F541" s="166" t="s">
        <v>268</v>
      </c>
      <c r="G541" s="167">
        <v>2279223</v>
      </c>
      <c r="H541" s="168" t="s">
        <v>3667</v>
      </c>
      <c r="J541" s="157"/>
    </row>
    <row r="542" spans="1:10" ht="15" customHeight="1">
      <c r="A542" s="164">
        <f t="shared" si="16"/>
        <v>539</v>
      </c>
      <c r="B542" s="165">
        <v>20622</v>
      </c>
      <c r="C542" s="166" t="s">
        <v>3668</v>
      </c>
      <c r="D542" s="166" t="str">
        <f t="shared" si="17"/>
        <v>OPĆINSKI PREKRŠAJNI SUD U SPLITU (20622)</v>
      </c>
      <c r="E542" s="166" t="s">
        <v>3669</v>
      </c>
      <c r="F542" s="166" t="s">
        <v>353</v>
      </c>
      <c r="G542" s="167">
        <v>3133800</v>
      </c>
      <c r="H542" s="168" t="s">
        <v>3670</v>
      </c>
      <c r="J542" s="157"/>
    </row>
    <row r="543" spans="1:10" ht="15" customHeight="1">
      <c r="A543" s="164">
        <f t="shared" si="16"/>
        <v>540</v>
      </c>
      <c r="B543" s="165">
        <v>20454</v>
      </c>
      <c r="C543" s="166" t="s">
        <v>3671</v>
      </c>
      <c r="D543" s="166" t="str">
        <f t="shared" si="17"/>
        <v>OPĆINSKI PREKRŠAJNI SUD U ZAGREBU (20454)</v>
      </c>
      <c r="E543" s="166" t="s">
        <v>3672</v>
      </c>
      <c r="F543" s="166" t="s">
        <v>268</v>
      </c>
      <c r="G543" s="167">
        <v>3206041</v>
      </c>
      <c r="H543" s="168" t="s">
        <v>3673</v>
      </c>
      <c r="J543" s="157"/>
    </row>
    <row r="544" spans="1:10" s="157" customFormat="1" ht="15" customHeight="1">
      <c r="A544" s="164">
        <f t="shared" si="16"/>
        <v>541</v>
      </c>
      <c r="B544" s="165">
        <v>46841</v>
      </c>
      <c r="C544" s="166" t="s">
        <v>3674</v>
      </c>
      <c r="D544" s="166" t="str">
        <f t="shared" si="17"/>
        <v>OPĆINSKI RADNI SUD U ZAGREBU (46841)</v>
      </c>
      <c r="E544" s="166" t="s">
        <v>3663</v>
      </c>
      <c r="F544" s="166" t="s">
        <v>268</v>
      </c>
      <c r="G544" s="167">
        <v>2808285</v>
      </c>
      <c r="H544" s="168" t="s">
        <v>3675</v>
      </c>
    </row>
    <row r="545" spans="1:10" ht="15" customHeight="1">
      <c r="A545" s="164">
        <f t="shared" si="16"/>
        <v>542</v>
      </c>
      <c r="B545" s="165">
        <v>3742</v>
      </c>
      <c r="C545" s="166" t="s">
        <v>3676</v>
      </c>
      <c r="D545" s="166" t="str">
        <f t="shared" si="17"/>
        <v>OPĆINSKI SUD U BJELOVARU (3742)</v>
      </c>
      <c r="E545" s="166" t="s">
        <v>3677</v>
      </c>
      <c r="F545" s="166" t="s">
        <v>2460</v>
      </c>
      <c r="G545" s="167">
        <v>3317072</v>
      </c>
      <c r="H545" s="168" t="s">
        <v>3678</v>
      </c>
      <c r="J545" s="157"/>
    </row>
    <row r="546" spans="1:10" ht="15" customHeight="1">
      <c r="A546" s="164">
        <f t="shared" si="16"/>
        <v>543</v>
      </c>
      <c r="B546" s="165">
        <v>50514</v>
      </c>
      <c r="C546" s="166" t="s">
        <v>3679</v>
      </c>
      <c r="D546" s="166" t="str">
        <f t="shared" si="17"/>
        <v>OPĆINSKI SUD U CRIKVENICI (50514)</v>
      </c>
      <c r="E546" s="166" t="s">
        <v>3680</v>
      </c>
      <c r="F546" s="166" t="s">
        <v>2884</v>
      </c>
      <c r="G546" s="169" t="s">
        <v>3681</v>
      </c>
      <c r="H546" s="168" t="s">
        <v>3682</v>
      </c>
      <c r="J546" s="157"/>
    </row>
    <row r="547" spans="1:10" ht="15" customHeight="1">
      <c r="A547" s="164">
        <f t="shared" si="16"/>
        <v>544</v>
      </c>
      <c r="B547" s="165">
        <v>3783</v>
      </c>
      <c r="C547" s="166" t="s">
        <v>3683</v>
      </c>
      <c r="D547" s="166" t="str">
        <f t="shared" si="17"/>
        <v>OPĆINSKI SUD U ČAKOVCU (3783)</v>
      </c>
      <c r="E547" s="166" t="s">
        <v>3684</v>
      </c>
      <c r="F547" s="166" t="s">
        <v>487</v>
      </c>
      <c r="G547" s="167">
        <v>3110761</v>
      </c>
      <c r="H547" s="168" t="s">
        <v>3685</v>
      </c>
      <c r="J547" s="157"/>
    </row>
    <row r="548" spans="1:10" ht="15" customHeight="1">
      <c r="A548" s="164">
        <f t="shared" si="16"/>
        <v>545</v>
      </c>
      <c r="B548" s="165">
        <v>3847</v>
      </c>
      <c r="C548" s="166" t="s">
        <v>3686</v>
      </c>
      <c r="D548" s="166" t="str">
        <f t="shared" si="17"/>
        <v>OPĆINSKI SUD U DUBROVNIKU (3847)</v>
      </c>
      <c r="E548" s="166" t="s">
        <v>3598</v>
      </c>
      <c r="F548" s="166" t="s">
        <v>306</v>
      </c>
      <c r="G548" s="167">
        <v>3304671</v>
      </c>
      <c r="H548" s="168" t="s">
        <v>3687</v>
      </c>
      <c r="J548" s="157"/>
    </row>
    <row r="549" spans="1:10" ht="15" customHeight="1">
      <c r="A549" s="164">
        <f t="shared" si="16"/>
        <v>546</v>
      </c>
      <c r="B549" s="165">
        <v>50522</v>
      </c>
      <c r="C549" s="166" t="s">
        <v>3688</v>
      </c>
      <c r="D549" s="166" t="str">
        <f t="shared" si="17"/>
        <v>OPĆINSKI SUD U ĐAKOVU (50522)</v>
      </c>
      <c r="E549" s="166" t="s">
        <v>3689</v>
      </c>
      <c r="F549" s="166" t="s">
        <v>292</v>
      </c>
      <c r="G549" s="169" t="s">
        <v>3690</v>
      </c>
      <c r="H549" s="168" t="s">
        <v>3691</v>
      </c>
      <c r="J549" s="157"/>
    </row>
    <row r="550" spans="1:10" ht="15" customHeight="1">
      <c r="A550" s="164">
        <f t="shared" si="16"/>
        <v>547</v>
      </c>
      <c r="B550" s="165">
        <v>3919</v>
      </c>
      <c r="C550" s="166" t="s">
        <v>3692</v>
      </c>
      <c r="D550" s="166" t="str">
        <f t="shared" si="17"/>
        <v>OPĆINSKI SUD U GOSPIĆU (3919)</v>
      </c>
      <c r="E550" s="166" t="s">
        <v>3693</v>
      </c>
      <c r="F550" s="166" t="s">
        <v>502</v>
      </c>
      <c r="G550" s="167">
        <v>3315886</v>
      </c>
      <c r="H550" s="168" t="s">
        <v>3694</v>
      </c>
      <c r="J550" s="157"/>
    </row>
    <row r="551" spans="1:10" ht="15" customHeight="1">
      <c r="A551" s="164">
        <f t="shared" si="16"/>
        <v>548</v>
      </c>
      <c r="B551" s="165">
        <v>20892</v>
      </c>
      <c r="C551" s="166" t="s">
        <v>3695</v>
      </c>
      <c r="D551" s="166" t="str">
        <f t="shared" si="17"/>
        <v>OPĆINSKI SUD U KARLOVCU (20892)</v>
      </c>
      <c r="E551" s="166" t="s">
        <v>3557</v>
      </c>
      <c r="F551" s="166" t="s">
        <v>506</v>
      </c>
      <c r="G551" s="167">
        <v>3123499</v>
      </c>
      <c r="H551" s="168" t="s">
        <v>3696</v>
      </c>
      <c r="J551" s="157"/>
    </row>
    <row r="552" spans="1:10" ht="15" customHeight="1">
      <c r="A552" s="164">
        <f t="shared" si="16"/>
        <v>549</v>
      </c>
      <c r="B552" s="165">
        <v>3994</v>
      </c>
      <c r="C552" s="166" t="s">
        <v>3697</v>
      </c>
      <c r="D552" s="166" t="str">
        <f t="shared" si="17"/>
        <v>OPĆINSKI SUD U KOPRIVNICI (3994)</v>
      </c>
      <c r="E552" s="166" t="s">
        <v>3698</v>
      </c>
      <c r="F552" s="166" t="s">
        <v>302</v>
      </c>
      <c r="G552" s="167">
        <v>3010805</v>
      </c>
      <c r="H552" s="168" t="s">
        <v>3699</v>
      </c>
      <c r="J552" s="157"/>
    </row>
    <row r="553" spans="1:10" ht="15" customHeight="1">
      <c r="A553" s="164">
        <f t="shared" si="16"/>
        <v>550</v>
      </c>
      <c r="B553" s="165">
        <v>50539</v>
      </c>
      <c r="C553" s="166" t="s">
        <v>3700</v>
      </c>
      <c r="D553" s="166" t="str">
        <f t="shared" si="17"/>
        <v>OPĆINSKI SUD U KUTINI (50539)</v>
      </c>
      <c r="E553" s="166" t="s">
        <v>3701</v>
      </c>
      <c r="F553" s="166" t="s">
        <v>3085</v>
      </c>
      <c r="G553" s="169" t="s">
        <v>3702</v>
      </c>
      <c r="H553" s="168" t="s">
        <v>3703</v>
      </c>
      <c r="J553" s="157"/>
    </row>
    <row r="554" spans="1:10" ht="15" customHeight="1">
      <c r="A554" s="164">
        <f t="shared" si="16"/>
        <v>551</v>
      </c>
      <c r="B554" s="165">
        <v>50547</v>
      </c>
      <c r="C554" s="166" t="s">
        <v>3704</v>
      </c>
      <c r="D554" s="166" t="str">
        <f t="shared" si="17"/>
        <v>OPĆINSKI SUD U MAKARSKOJ (50547)</v>
      </c>
      <c r="E554" s="166" t="s">
        <v>3705</v>
      </c>
      <c r="F554" s="166" t="s">
        <v>2743</v>
      </c>
      <c r="G554" s="169" t="s">
        <v>3706</v>
      </c>
      <c r="H554" s="168" t="s">
        <v>3707</v>
      </c>
      <c r="J554" s="157"/>
    </row>
    <row r="555" spans="1:10" ht="15" customHeight="1">
      <c r="A555" s="164">
        <f t="shared" si="16"/>
        <v>552</v>
      </c>
      <c r="B555" s="165">
        <v>50555</v>
      </c>
      <c r="C555" s="166" t="s">
        <v>3708</v>
      </c>
      <c r="D555" s="166" t="str">
        <f t="shared" si="17"/>
        <v>OPĆINSKI SUD U METKOVIĆU (50555)</v>
      </c>
      <c r="E555" s="166" t="s">
        <v>3709</v>
      </c>
      <c r="F555" s="166" t="s">
        <v>3100</v>
      </c>
      <c r="G555" s="169" t="s">
        <v>3710</v>
      </c>
      <c r="H555" s="168" t="s">
        <v>3711</v>
      </c>
      <c r="J555" s="157"/>
    </row>
    <row r="556" spans="1:10" ht="15" customHeight="1">
      <c r="A556" s="164">
        <f t="shared" si="16"/>
        <v>553</v>
      </c>
      <c r="B556" s="165">
        <v>48769</v>
      </c>
      <c r="C556" s="166" t="s">
        <v>3712</v>
      </c>
      <c r="D556" s="166" t="str">
        <f t="shared" si="17"/>
        <v>OPĆINSKI SUD U NOVOM ZAGREBU (48769)</v>
      </c>
      <c r="E556" s="166" t="s">
        <v>3713</v>
      </c>
      <c r="F556" s="166" t="s">
        <v>268</v>
      </c>
      <c r="G556" s="167">
        <v>4341872</v>
      </c>
      <c r="H556" s="168" t="s">
        <v>3714</v>
      </c>
      <c r="J556" s="157"/>
    </row>
    <row r="557" spans="1:10" ht="15" customHeight="1">
      <c r="A557" s="164">
        <f t="shared" si="16"/>
        <v>554</v>
      </c>
      <c r="B557" s="165">
        <v>4132</v>
      </c>
      <c r="C557" s="166" t="s">
        <v>3715</v>
      </c>
      <c r="D557" s="166" t="str">
        <f t="shared" si="17"/>
        <v>OPĆINSKI SUD U OSIJEKU (4132)</v>
      </c>
      <c r="E557" s="166" t="s">
        <v>3716</v>
      </c>
      <c r="F557" s="166" t="s">
        <v>271</v>
      </c>
      <c r="G557" s="167">
        <v>3014789</v>
      </c>
      <c r="H557" s="168" t="s">
        <v>3717</v>
      </c>
      <c r="J557" s="157"/>
    </row>
    <row r="558" spans="1:10" ht="15" customHeight="1">
      <c r="A558" s="164">
        <f t="shared" si="16"/>
        <v>555</v>
      </c>
      <c r="B558" s="165">
        <v>50563</v>
      </c>
      <c r="C558" s="166" t="s">
        <v>3718</v>
      </c>
      <c r="D558" s="166" t="str">
        <f t="shared" si="17"/>
        <v>OPĆINSKI SUD U PAZINU (50563)</v>
      </c>
      <c r="E558" s="166" t="s">
        <v>3719</v>
      </c>
      <c r="F558" s="166" t="s">
        <v>2476</v>
      </c>
      <c r="G558" s="169" t="s">
        <v>3720</v>
      </c>
      <c r="H558" s="168" t="s">
        <v>3721</v>
      </c>
      <c r="J558" s="157"/>
    </row>
    <row r="559" spans="1:10" ht="15" customHeight="1">
      <c r="A559" s="164">
        <f t="shared" si="16"/>
        <v>556</v>
      </c>
      <c r="B559" s="165">
        <v>4212</v>
      </c>
      <c r="C559" s="166" t="s">
        <v>3722</v>
      </c>
      <c r="D559" s="166" t="str">
        <f t="shared" si="17"/>
        <v>OPĆINSKI SUD U POŽEGI (4212)</v>
      </c>
      <c r="E559" s="166" t="s">
        <v>3723</v>
      </c>
      <c r="F559" s="166" t="s">
        <v>510</v>
      </c>
      <c r="G559" s="167">
        <v>3310302</v>
      </c>
      <c r="H559" s="168" t="s">
        <v>3724</v>
      </c>
      <c r="J559" s="157"/>
    </row>
    <row r="560" spans="1:10" ht="15" customHeight="1">
      <c r="A560" s="164">
        <f t="shared" si="16"/>
        <v>557</v>
      </c>
      <c r="B560" s="165">
        <v>4237</v>
      </c>
      <c r="C560" s="166" t="s">
        <v>3725</v>
      </c>
      <c r="D560" s="166" t="str">
        <f t="shared" si="17"/>
        <v>OPĆINSKI SUD U PULI - POLA (4237)</v>
      </c>
      <c r="E560" s="166" t="s">
        <v>3726</v>
      </c>
      <c r="F560" s="166" t="s">
        <v>299</v>
      </c>
      <c r="G560" s="167">
        <v>3204120</v>
      </c>
      <c r="H560" s="168" t="s">
        <v>3727</v>
      </c>
      <c r="J560" s="157"/>
    </row>
    <row r="561" spans="1:10" ht="15" customHeight="1">
      <c r="A561" s="164">
        <f t="shared" si="16"/>
        <v>558</v>
      </c>
      <c r="B561" s="165">
        <v>4253</v>
      </c>
      <c r="C561" s="166" t="s">
        <v>3728</v>
      </c>
      <c r="D561" s="166" t="str">
        <f t="shared" si="17"/>
        <v>OPĆINSKI SUD U RIJECI (4253)</v>
      </c>
      <c r="E561" s="166" t="s">
        <v>3567</v>
      </c>
      <c r="F561" s="166" t="s">
        <v>313</v>
      </c>
      <c r="G561" s="167">
        <v>3321428</v>
      </c>
      <c r="H561" s="168" t="s">
        <v>3729</v>
      </c>
      <c r="J561" s="157"/>
    </row>
    <row r="562" spans="1:10" ht="15" customHeight="1">
      <c r="A562" s="164">
        <f t="shared" si="16"/>
        <v>559</v>
      </c>
      <c r="B562" s="165">
        <v>50571</v>
      </c>
      <c r="C562" s="166" t="s">
        <v>3730</v>
      </c>
      <c r="D562" s="166" t="str">
        <f t="shared" si="17"/>
        <v>OPĆINSKI SUD U SESVETAMA (50571)</v>
      </c>
      <c r="E562" s="166" t="s">
        <v>3731</v>
      </c>
      <c r="F562" s="166" t="s">
        <v>3732</v>
      </c>
      <c r="G562" s="169" t="s">
        <v>3733</v>
      </c>
      <c r="H562" s="168" t="s">
        <v>3734</v>
      </c>
      <c r="J562" s="157"/>
    </row>
    <row r="563" spans="1:10" ht="15" customHeight="1">
      <c r="A563" s="164">
        <f t="shared" si="16"/>
        <v>560</v>
      </c>
      <c r="B563" s="165">
        <v>4307</v>
      </c>
      <c r="C563" s="166" t="s">
        <v>3735</v>
      </c>
      <c r="D563" s="166" t="str">
        <f t="shared" si="17"/>
        <v>OPĆINSKI SUD U SISKU (4307)</v>
      </c>
      <c r="E563" s="166" t="s">
        <v>3570</v>
      </c>
      <c r="F563" s="166" t="s">
        <v>1283</v>
      </c>
      <c r="G563" s="167">
        <v>3314723</v>
      </c>
      <c r="H563" s="168" t="s">
        <v>3736</v>
      </c>
      <c r="J563" s="157"/>
    </row>
    <row r="564" spans="1:10" ht="15" customHeight="1">
      <c r="A564" s="164">
        <f t="shared" si="16"/>
        <v>561</v>
      </c>
      <c r="B564" s="165">
        <v>4323</v>
      </c>
      <c r="C564" s="166" t="s">
        <v>3737</v>
      </c>
      <c r="D564" s="166" t="str">
        <f t="shared" si="17"/>
        <v>OPĆINSKI SUD U SLAVONSKOM BRODU (4323)</v>
      </c>
      <c r="E564" s="166" t="s">
        <v>3738</v>
      </c>
      <c r="F564" s="166" t="s">
        <v>1328</v>
      </c>
      <c r="G564" s="167">
        <v>3071456</v>
      </c>
      <c r="H564" s="168" t="s">
        <v>3739</v>
      </c>
      <c r="J564" s="157"/>
    </row>
    <row r="565" spans="1:10" ht="15" customHeight="1">
      <c r="A565" s="164">
        <f t="shared" si="16"/>
        <v>562</v>
      </c>
      <c r="B565" s="165">
        <v>21004</v>
      </c>
      <c r="C565" s="166" t="s">
        <v>3740</v>
      </c>
      <c r="D565" s="166" t="str">
        <f t="shared" si="17"/>
        <v>OPĆINSKI SUD U SPLITU (21004)</v>
      </c>
      <c r="E565" s="166" t="s">
        <v>3741</v>
      </c>
      <c r="F565" s="166" t="s">
        <v>353</v>
      </c>
      <c r="G565" s="167">
        <v>3118665</v>
      </c>
      <c r="H565" s="168" t="s">
        <v>3742</v>
      </c>
      <c r="J565" s="157"/>
    </row>
    <row r="566" spans="1:10" ht="15" customHeight="1">
      <c r="A566" s="164">
        <f t="shared" si="16"/>
        <v>563</v>
      </c>
      <c r="B566" s="165">
        <v>4340</v>
      </c>
      <c r="C566" s="166" t="s">
        <v>3743</v>
      </c>
      <c r="D566" s="166" t="str">
        <f t="shared" si="17"/>
        <v>OPĆINSKI SUD U ŠIBENIKU (4340)</v>
      </c>
      <c r="E566" s="166" t="s">
        <v>3579</v>
      </c>
      <c r="F566" s="166" t="s">
        <v>517</v>
      </c>
      <c r="G566" s="167">
        <v>3019772</v>
      </c>
      <c r="H566" s="168" t="s">
        <v>3744</v>
      </c>
      <c r="J566" s="157"/>
    </row>
    <row r="567" spans="1:10" ht="15" customHeight="1">
      <c r="A567" s="164">
        <f t="shared" si="16"/>
        <v>564</v>
      </c>
      <c r="B567" s="165">
        <v>4366</v>
      </c>
      <c r="C567" s="166" t="s">
        <v>3745</v>
      </c>
      <c r="D567" s="166" t="str">
        <f t="shared" si="17"/>
        <v>OPĆINSKI SUD U VARAŽDINU (4366)</v>
      </c>
      <c r="E567" s="166" t="s">
        <v>3195</v>
      </c>
      <c r="F567" s="166" t="s">
        <v>438</v>
      </c>
      <c r="G567" s="167">
        <v>3006697</v>
      </c>
      <c r="H567" s="168" t="s">
        <v>3746</v>
      </c>
      <c r="J567" s="157"/>
    </row>
    <row r="568" spans="1:10" ht="15" customHeight="1">
      <c r="A568" s="164">
        <f t="shared" si="16"/>
        <v>565</v>
      </c>
      <c r="B568" s="165">
        <v>4374</v>
      </c>
      <c r="C568" s="166" t="s">
        <v>3747</v>
      </c>
      <c r="D568" s="166" t="str">
        <f t="shared" si="17"/>
        <v>OPĆINSKI SUD U VELIKOJ GORICI (4374)</v>
      </c>
      <c r="E568" s="166" t="s">
        <v>3748</v>
      </c>
      <c r="F568" s="166" t="s">
        <v>2390</v>
      </c>
      <c r="G568" s="167">
        <v>3216365</v>
      </c>
      <c r="H568" s="168" t="s">
        <v>3749</v>
      </c>
      <c r="J568" s="157"/>
    </row>
    <row r="569" spans="1:10" ht="15" customHeight="1">
      <c r="A569" s="164">
        <f t="shared" si="16"/>
        <v>566</v>
      </c>
      <c r="B569" s="165">
        <v>50580</v>
      </c>
      <c r="C569" s="166" t="s">
        <v>3750</v>
      </c>
      <c r="D569" s="166" t="str">
        <f>C569&amp;" ("&amp;B569&amp;")"</f>
        <v>OPĆINSKI SUD U VINKOVCIMA (50580)</v>
      </c>
      <c r="E569" s="166" t="s">
        <v>3751</v>
      </c>
      <c r="F569" s="166" t="s">
        <v>3255</v>
      </c>
      <c r="G569" s="169" t="s">
        <v>3752</v>
      </c>
      <c r="H569" s="168" t="s">
        <v>3753</v>
      </c>
      <c r="J569" s="157"/>
    </row>
    <row r="570" spans="1:10" ht="15" customHeight="1">
      <c r="A570" s="164">
        <f t="shared" si="16"/>
        <v>567</v>
      </c>
      <c r="B570" s="165">
        <v>4399</v>
      </c>
      <c r="C570" s="166" t="s">
        <v>3754</v>
      </c>
      <c r="D570" s="166" t="str">
        <f t="shared" ref="D570:D614" si="18">C570&amp;" ("&amp;B570&amp;")"</f>
        <v>OPĆINSKI SUD U VIROVITICI (4399)</v>
      </c>
      <c r="E570" s="166" t="s">
        <v>3755</v>
      </c>
      <c r="F570" s="166" t="s">
        <v>520</v>
      </c>
      <c r="G570" s="167">
        <v>3106071</v>
      </c>
      <c r="H570" s="168" t="s">
        <v>3756</v>
      </c>
      <c r="J570" s="157"/>
    </row>
    <row r="571" spans="1:10" ht="15" customHeight="1">
      <c r="A571" s="164">
        <f t="shared" si="16"/>
        <v>568</v>
      </c>
      <c r="B571" s="165">
        <v>4420</v>
      </c>
      <c r="C571" s="166" t="s">
        <v>3757</v>
      </c>
      <c r="D571" s="166" t="str">
        <f t="shared" si="18"/>
        <v>OPĆINSKI SUD U VUKOVARU (4420)</v>
      </c>
      <c r="E571" s="166" t="s">
        <v>3758</v>
      </c>
      <c r="F571" s="166" t="s">
        <v>494</v>
      </c>
      <c r="G571" s="167">
        <v>3008886</v>
      </c>
      <c r="H571" s="168" t="s">
        <v>3759</v>
      </c>
      <c r="J571" s="157"/>
    </row>
    <row r="572" spans="1:10" ht="15" customHeight="1">
      <c r="A572" s="164">
        <f t="shared" ref="A572:A614" si="19">+A571+1</f>
        <v>569</v>
      </c>
      <c r="B572" s="165">
        <v>4446</v>
      </c>
      <c r="C572" s="166" t="s">
        <v>3760</v>
      </c>
      <c r="D572" s="166" t="str">
        <f t="shared" si="18"/>
        <v>OPĆINSKI SUD U ZADRU (4446)</v>
      </c>
      <c r="E572" s="166" t="s">
        <v>3590</v>
      </c>
      <c r="F572" s="166" t="s">
        <v>309</v>
      </c>
      <c r="G572" s="167">
        <v>3142442</v>
      </c>
      <c r="H572" s="168" t="s">
        <v>3761</v>
      </c>
      <c r="J572" s="157"/>
    </row>
    <row r="573" spans="1:10" ht="15" customHeight="1">
      <c r="A573" s="164">
        <f t="shared" si="19"/>
        <v>570</v>
      </c>
      <c r="B573" s="165">
        <v>4462</v>
      </c>
      <c r="C573" s="166" t="s">
        <v>3762</v>
      </c>
      <c r="D573" s="166" t="str">
        <f t="shared" si="18"/>
        <v>OPĆINSKI SUD U ZLATARU (4462)</v>
      </c>
      <c r="E573" s="166" t="s">
        <v>3763</v>
      </c>
      <c r="F573" s="166" t="s">
        <v>3764</v>
      </c>
      <c r="G573" s="167">
        <v>3100952</v>
      </c>
      <c r="H573" s="168" t="s">
        <v>3765</v>
      </c>
      <c r="J573" s="157"/>
    </row>
    <row r="574" spans="1:10" ht="15" customHeight="1">
      <c r="A574" s="164">
        <f t="shared" si="19"/>
        <v>571</v>
      </c>
      <c r="B574" s="165">
        <v>4500</v>
      </c>
      <c r="C574" s="166" t="s">
        <v>3766</v>
      </c>
      <c r="D574" s="166" t="str">
        <f t="shared" si="18"/>
        <v>OPĆINSKO DRŽAVNO ODVJETNIŠTVO U BJELOVARU (4500)</v>
      </c>
      <c r="E574" s="166" t="s">
        <v>3551</v>
      </c>
      <c r="F574" s="166" t="s">
        <v>2460</v>
      </c>
      <c r="G574" s="167">
        <v>3308693</v>
      </c>
      <c r="H574" s="168" t="s">
        <v>3767</v>
      </c>
      <c r="J574" s="157"/>
    </row>
    <row r="575" spans="1:10" ht="15" customHeight="1">
      <c r="A575" s="164">
        <f t="shared" si="19"/>
        <v>572</v>
      </c>
      <c r="B575" s="165">
        <v>4526</v>
      </c>
      <c r="C575" s="166" t="s">
        <v>3768</v>
      </c>
      <c r="D575" s="166" t="str">
        <f t="shared" si="18"/>
        <v>OPĆINSKO DRŽAVNO ODVJETNIŠTVO U ČAKOVCU (4526)</v>
      </c>
      <c r="E575" s="166" t="s">
        <v>3684</v>
      </c>
      <c r="F575" s="166" t="s">
        <v>487</v>
      </c>
      <c r="G575" s="167">
        <v>3110770</v>
      </c>
      <c r="H575" s="168" t="s">
        <v>3769</v>
      </c>
      <c r="J575" s="157"/>
    </row>
    <row r="576" spans="1:10" ht="15" customHeight="1">
      <c r="A576" s="164">
        <f t="shared" si="19"/>
        <v>573</v>
      </c>
      <c r="B576" s="165">
        <v>4567</v>
      </c>
      <c r="C576" s="166" t="s">
        <v>3770</v>
      </c>
      <c r="D576" s="166" t="str">
        <f t="shared" si="18"/>
        <v>OPĆINSKO DRŽAVNO ODVJETNIŠTVO U DUBROVNIKU (4567)</v>
      </c>
      <c r="E576" s="166" t="s">
        <v>3598</v>
      </c>
      <c r="F576" s="166" t="s">
        <v>306</v>
      </c>
      <c r="G576" s="167">
        <v>3364968</v>
      </c>
      <c r="H576" s="168" t="s">
        <v>3771</v>
      </c>
      <c r="J576" s="157"/>
    </row>
    <row r="577" spans="1:10" ht="15" customHeight="1">
      <c r="A577" s="164">
        <f t="shared" si="19"/>
        <v>574</v>
      </c>
      <c r="B577" s="165">
        <v>4606</v>
      </c>
      <c r="C577" s="166" t="s">
        <v>3772</v>
      </c>
      <c r="D577" s="166" t="str">
        <f t="shared" si="18"/>
        <v>OPĆINSKO DRŽAVNO ODVJETNIŠTVO U GOSPIĆU (4606)</v>
      </c>
      <c r="E577" s="166" t="s">
        <v>3693</v>
      </c>
      <c r="F577" s="166" t="s">
        <v>502</v>
      </c>
      <c r="G577" s="167">
        <v>3315908</v>
      </c>
      <c r="H577" s="168" t="s">
        <v>3773</v>
      </c>
      <c r="J577" s="157"/>
    </row>
    <row r="578" spans="1:10" ht="15" customHeight="1">
      <c r="A578" s="164">
        <f t="shared" si="19"/>
        <v>575</v>
      </c>
      <c r="B578" s="165">
        <v>20270</v>
      </c>
      <c r="C578" s="166" t="s">
        <v>3774</v>
      </c>
      <c r="D578" s="166" t="str">
        <f t="shared" si="18"/>
        <v>OPĆINSKO DRŽAVNO ODVJETNIŠTVO U KARLOVCU (20270)</v>
      </c>
      <c r="E578" s="166" t="s">
        <v>3557</v>
      </c>
      <c r="F578" s="166" t="s">
        <v>506</v>
      </c>
      <c r="G578" s="167">
        <v>3123537</v>
      </c>
      <c r="H578" s="168" t="s">
        <v>3775</v>
      </c>
      <c r="J578" s="157"/>
    </row>
    <row r="579" spans="1:10" ht="15" customHeight="1">
      <c r="A579" s="164">
        <f t="shared" si="19"/>
        <v>576</v>
      </c>
      <c r="B579" s="165">
        <v>4655</v>
      </c>
      <c r="C579" s="166" t="s">
        <v>3776</v>
      </c>
      <c r="D579" s="166" t="str">
        <f t="shared" si="18"/>
        <v>OPĆINSKO DRŽAVNO ODVJETNIŠTVO U KOPRIVNICI (4655)</v>
      </c>
      <c r="E579" s="166" t="s">
        <v>3777</v>
      </c>
      <c r="F579" s="166" t="s">
        <v>302</v>
      </c>
      <c r="G579" s="167">
        <v>3010813</v>
      </c>
      <c r="H579" s="168" t="s">
        <v>3778</v>
      </c>
      <c r="J579" s="157"/>
    </row>
    <row r="580" spans="1:10" ht="15" customHeight="1">
      <c r="A580" s="164">
        <f t="shared" si="19"/>
        <v>577</v>
      </c>
      <c r="B580" s="165">
        <v>50483</v>
      </c>
      <c r="C580" s="166" t="s">
        <v>3779</v>
      </c>
      <c r="D580" s="166" t="str">
        <f t="shared" si="18"/>
        <v>OPĆINSKO DRŽAVNO ODVJETNIŠTVO U METKOVIĆU (50483)</v>
      </c>
      <c r="E580" s="166" t="s">
        <v>3709</v>
      </c>
      <c r="F580" s="166" t="s">
        <v>3100</v>
      </c>
      <c r="G580" s="169" t="s">
        <v>3780</v>
      </c>
      <c r="H580" s="168" t="s">
        <v>3781</v>
      </c>
      <c r="J580" s="157"/>
    </row>
    <row r="581" spans="1:10" ht="15" customHeight="1">
      <c r="A581" s="164">
        <f t="shared" si="19"/>
        <v>578</v>
      </c>
      <c r="B581" s="165">
        <v>48785</v>
      </c>
      <c r="C581" s="166" t="s">
        <v>3782</v>
      </c>
      <c r="D581" s="166" t="str">
        <f t="shared" si="18"/>
        <v>OPĆINSKO DRŽAVNO ODVJETNIŠTVO U NOVOM ZAGREBU (48785)</v>
      </c>
      <c r="E581" s="166" t="s">
        <v>3713</v>
      </c>
      <c r="F581" s="166" t="s">
        <v>268</v>
      </c>
      <c r="G581" s="167">
        <v>4355784</v>
      </c>
      <c r="H581" s="168" t="s">
        <v>3783</v>
      </c>
      <c r="J581" s="157"/>
    </row>
    <row r="582" spans="1:10" ht="15" customHeight="1">
      <c r="A582" s="164">
        <f t="shared" si="19"/>
        <v>579</v>
      </c>
      <c r="B582" s="165">
        <v>4760</v>
      </c>
      <c r="C582" s="166" t="s">
        <v>3784</v>
      </c>
      <c r="D582" s="166" t="str">
        <f t="shared" si="18"/>
        <v>OPĆINSKO DRŽAVNO ODVJETNIŠTVO U OSIJEKU (4760)</v>
      </c>
      <c r="E582" s="166" t="s">
        <v>3785</v>
      </c>
      <c r="F582" s="166" t="s">
        <v>271</v>
      </c>
      <c r="G582" s="167">
        <v>3014827</v>
      </c>
      <c r="H582" s="168" t="s">
        <v>3786</v>
      </c>
      <c r="J582" s="157"/>
    </row>
    <row r="583" spans="1:10" ht="15" customHeight="1">
      <c r="A583" s="164">
        <f t="shared" si="19"/>
        <v>580</v>
      </c>
      <c r="B583" s="165">
        <v>50491</v>
      </c>
      <c r="C583" s="166" t="s">
        <v>3787</v>
      </c>
      <c r="D583" s="166" t="str">
        <f t="shared" si="18"/>
        <v>OPĆINSKO DRŽAVNO ODVJETNIŠTVO U PAZINU (50491)</v>
      </c>
      <c r="E583" s="166" t="s">
        <v>3788</v>
      </c>
      <c r="F583" s="166" t="s">
        <v>2476</v>
      </c>
      <c r="G583" s="169" t="s">
        <v>3789</v>
      </c>
      <c r="H583" s="187" t="s">
        <v>3790</v>
      </c>
      <c r="J583" s="157"/>
    </row>
    <row r="584" spans="1:10" ht="15" customHeight="1">
      <c r="A584" s="164">
        <f t="shared" si="19"/>
        <v>581</v>
      </c>
      <c r="B584" s="165">
        <v>4809</v>
      </c>
      <c r="C584" s="166" t="s">
        <v>3791</v>
      </c>
      <c r="D584" s="166" t="str">
        <f t="shared" si="18"/>
        <v>OPĆINSKO DRŽAVNO ODVJETNIŠTVO U POŽEGI (4809)</v>
      </c>
      <c r="E584" s="166" t="s">
        <v>3723</v>
      </c>
      <c r="F584" s="166" t="s">
        <v>510</v>
      </c>
      <c r="G584" s="167">
        <v>3310744</v>
      </c>
      <c r="H584" s="168" t="s">
        <v>3792</v>
      </c>
      <c r="J584" s="157"/>
    </row>
    <row r="585" spans="1:10" ht="15" customHeight="1">
      <c r="A585" s="164">
        <f t="shared" si="19"/>
        <v>582</v>
      </c>
      <c r="B585" s="165">
        <v>4817</v>
      </c>
      <c r="C585" s="166" t="s">
        <v>3793</v>
      </c>
      <c r="D585" s="166" t="str">
        <f t="shared" si="18"/>
        <v>OPĆINSKO DRŽAVNO ODVJETNIŠTVO U PULI - POLA (4817)</v>
      </c>
      <c r="E585" s="166" t="s">
        <v>3633</v>
      </c>
      <c r="F585" s="166" t="s">
        <v>299</v>
      </c>
      <c r="G585" s="167">
        <v>3204146</v>
      </c>
      <c r="H585" s="168" t="s">
        <v>3794</v>
      </c>
      <c r="J585" s="157"/>
    </row>
    <row r="586" spans="1:10" ht="15" customHeight="1">
      <c r="A586" s="164">
        <f t="shared" si="19"/>
        <v>583</v>
      </c>
      <c r="B586" s="165">
        <v>4825</v>
      </c>
      <c r="C586" s="166" t="s">
        <v>3795</v>
      </c>
      <c r="D586" s="166" t="str">
        <f t="shared" si="18"/>
        <v>OPĆINSKO DRŽAVNO ODVJETNIŠTVO U RIJECI (4825)</v>
      </c>
      <c r="E586" s="166" t="s">
        <v>3796</v>
      </c>
      <c r="F586" s="166" t="s">
        <v>313</v>
      </c>
      <c r="G586" s="167">
        <v>3321436</v>
      </c>
      <c r="H586" s="168" t="s">
        <v>3797</v>
      </c>
      <c r="J586" s="157"/>
    </row>
    <row r="587" spans="1:10" ht="15" customHeight="1">
      <c r="A587" s="164">
        <f t="shared" si="19"/>
        <v>584</v>
      </c>
      <c r="B587" s="165">
        <v>4868</v>
      </c>
      <c r="C587" s="166" t="s">
        <v>3798</v>
      </c>
      <c r="D587" s="166" t="str">
        <f t="shared" si="18"/>
        <v>OPĆINSKO DRŽAVNO ODVJETNIŠTVO U SISKU (4868)</v>
      </c>
      <c r="E587" s="166" t="s">
        <v>3639</v>
      </c>
      <c r="F587" s="166" t="s">
        <v>1283</v>
      </c>
      <c r="G587" s="167">
        <v>3314740</v>
      </c>
      <c r="H587" s="168" t="s">
        <v>3799</v>
      </c>
      <c r="J587" s="157"/>
    </row>
    <row r="588" spans="1:10" ht="15" customHeight="1">
      <c r="A588" s="164">
        <f t="shared" si="19"/>
        <v>585</v>
      </c>
      <c r="B588" s="165">
        <v>4876</v>
      </c>
      <c r="C588" s="166" t="s">
        <v>3800</v>
      </c>
      <c r="D588" s="166" t="str">
        <f t="shared" si="18"/>
        <v>OPĆINSKO DRŽAVNO ODVJETNIŠTVO U SLAVONSKOM BRODU (4876)</v>
      </c>
      <c r="E588" s="166" t="s">
        <v>3801</v>
      </c>
      <c r="F588" s="166" t="s">
        <v>1328</v>
      </c>
      <c r="G588" s="167">
        <v>3071472</v>
      </c>
      <c r="H588" s="168" t="s">
        <v>3802</v>
      </c>
      <c r="J588" s="157"/>
    </row>
    <row r="589" spans="1:10" ht="15" customHeight="1">
      <c r="A589" s="164">
        <f t="shared" si="19"/>
        <v>586</v>
      </c>
      <c r="B589" s="165">
        <v>4884</v>
      </c>
      <c r="C589" s="166" t="s">
        <v>3803</v>
      </c>
      <c r="D589" s="166" t="str">
        <f t="shared" si="18"/>
        <v>OPĆINSKO DRŽAVNO ODVJETNIŠTVO U SPLITU (4884)</v>
      </c>
      <c r="E589" s="166" t="s">
        <v>3804</v>
      </c>
      <c r="F589" s="166" t="s">
        <v>353</v>
      </c>
      <c r="G589" s="167">
        <v>3161242</v>
      </c>
      <c r="H589" s="168" t="s">
        <v>3805</v>
      </c>
      <c r="J589" s="157"/>
    </row>
    <row r="590" spans="1:10" ht="15" customHeight="1">
      <c r="A590" s="164">
        <f t="shared" si="19"/>
        <v>587</v>
      </c>
      <c r="B590" s="165">
        <v>4892</v>
      </c>
      <c r="C590" s="166" t="s">
        <v>3806</v>
      </c>
      <c r="D590" s="166" t="str">
        <f t="shared" si="18"/>
        <v>OPĆINSKO DRŽAVNO ODVJETNIŠTVO U ŠIBENIKU (4892)</v>
      </c>
      <c r="E590" s="166" t="s">
        <v>3807</v>
      </c>
      <c r="F590" s="166" t="s">
        <v>517</v>
      </c>
      <c r="G590" s="167">
        <v>3019829</v>
      </c>
      <c r="H590" s="168" t="s">
        <v>3808</v>
      </c>
      <c r="J590" s="157"/>
    </row>
    <row r="591" spans="1:10" ht="15" customHeight="1">
      <c r="A591" s="164">
        <f t="shared" si="19"/>
        <v>588</v>
      </c>
      <c r="B591" s="165">
        <v>4913</v>
      </c>
      <c r="C591" s="166" t="s">
        <v>3809</v>
      </c>
      <c r="D591" s="166" t="str">
        <f t="shared" si="18"/>
        <v>OPĆINSKO DRŽAVNO ODVJETNIŠTVO U VARAŽDINU (4913)</v>
      </c>
      <c r="E591" s="166" t="s">
        <v>3810</v>
      </c>
      <c r="F591" s="166" t="s">
        <v>3614</v>
      </c>
      <c r="G591" s="167">
        <v>3006735</v>
      </c>
      <c r="H591" s="168" t="s">
        <v>3811</v>
      </c>
      <c r="J591" s="157"/>
    </row>
    <row r="592" spans="1:10" ht="15" customHeight="1">
      <c r="A592" s="164">
        <f t="shared" si="19"/>
        <v>589</v>
      </c>
      <c r="B592" s="165">
        <v>4921</v>
      </c>
      <c r="C592" s="166" t="s">
        <v>3812</v>
      </c>
      <c r="D592" s="166" t="str">
        <f t="shared" si="18"/>
        <v>OPĆINSKO DRŽAVNO ODVJETNIŠTVO U VELIKOJ GORICI (4921)</v>
      </c>
      <c r="E592" s="166" t="s">
        <v>3748</v>
      </c>
      <c r="F592" s="166" t="s">
        <v>2390</v>
      </c>
      <c r="G592" s="167">
        <v>3216373</v>
      </c>
      <c r="H592" s="168" t="s">
        <v>3813</v>
      </c>
      <c r="J592" s="157"/>
    </row>
    <row r="593" spans="1:10" ht="15" customHeight="1">
      <c r="A593" s="164">
        <f t="shared" si="19"/>
        <v>590</v>
      </c>
      <c r="B593" s="165">
        <v>50506</v>
      </c>
      <c r="C593" s="166" t="s">
        <v>3814</v>
      </c>
      <c r="D593" s="166" t="str">
        <f t="shared" si="18"/>
        <v>OPĆINSKO DRŽAVNO ODVJETNIŠTVO U VINKOVCIMA (50506)</v>
      </c>
      <c r="E593" s="166" t="s">
        <v>3689</v>
      </c>
      <c r="F593" s="166" t="s">
        <v>3255</v>
      </c>
      <c r="G593" s="169" t="s">
        <v>3815</v>
      </c>
      <c r="H593" s="168" t="s">
        <v>3816</v>
      </c>
      <c r="J593" s="157"/>
    </row>
    <row r="594" spans="1:10" ht="15" customHeight="1">
      <c r="A594" s="164">
        <f t="shared" si="19"/>
        <v>591</v>
      </c>
      <c r="B594" s="165">
        <v>4948</v>
      </c>
      <c r="C594" s="166" t="s">
        <v>3817</v>
      </c>
      <c r="D594" s="166" t="str">
        <f t="shared" si="18"/>
        <v>OPĆINSKO DRŽAVNO ODVJETNIŠTVO U VIROVITICI (4948)</v>
      </c>
      <c r="E594" s="166" t="s">
        <v>3818</v>
      </c>
      <c r="F594" s="166" t="s">
        <v>520</v>
      </c>
      <c r="G594" s="167">
        <v>3149625</v>
      </c>
      <c r="H594" s="168" t="s">
        <v>3819</v>
      </c>
      <c r="J594" s="157"/>
    </row>
    <row r="595" spans="1:10" ht="15" customHeight="1">
      <c r="A595" s="164">
        <f t="shared" si="19"/>
        <v>592</v>
      </c>
      <c r="B595" s="165">
        <v>4956</v>
      </c>
      <c r="C595" s="166" t="s">
        <v>3820</v>
      </c>
      <c r="D595" s="166" t="str">
        <f t="shared" si="18"/>
        <v>OPĆINSKO DRŽAVNO ODVJETNIŠTVO U VUKOVARU (4956)</v>
      </c>
      <c r="E595" s="166" t="s">
        <v>3655</v>
      </c>
      <c r="F595" s="166" t="s">
        <v>494</v>
      </c>
      <c r="G595" s="167">
        <v>3008894</v>
      </c>
      <c r="H595" s="168" t="s">
        <v>3821</v>
      </c>
      <c r="J595" s="157"/>
    </row>
    <row r="596" spans="1:10" ht="15" customHeight="1">
      <c r="A596" s="164">
        <f t="shared" si="19"/>
        <v>593</v>
      </c>
      <c r="B596" s="165">
        <v>4972</v>
      </c>
      <c r="C596" s="166" t="s">
        <v>3822</v>
      </c>
      <c r="D596" s="166" t="str">
        <f t="shared" si="18"/>
        <v>OPĆINSKO DRŽAVNO ODVJETNIŠTVO U ZADRU (4972)</v>
      </c>
      <c r="E596" s="166" t="s">
        <v>3823</v>
      </c>
      <c r="F596" s="166" t="s">
        <v>309</v>
      </c>
      <c r="G596" s="167">
        <v>3174786</v>
      </c>
      <c r="H596" s="168" t="s">
        <v>3824</v>
      </c>
      <c r="J596" s="157"/>
    </row>
    <row r="597" spans="1:10" ht="15" customHeight="1">
      <c r="A597" s="164">
        <f t="shared" si="19"/>
        <v>594</v>
      </c>
      <c r="B597" s="165">
        <v>4989</v>
      </c>
      <c r="C597" s="166" t="s">
        <v>3825</v>
      </c>
      <c r="D597" s="166" t="str">
        <f t="shared" si="18"/>
        <v>OPĆINSKO KAZNENO DRŽAVNO ODVJETNIŠTVO U ZAGREBU (4989)</v>
      </c>
      <c r="E597" s="166" t="s">
        <v>3826</v>
      </c>
      <c r="F597" s="166" t="s">
        <v>268</v>
      </c>
      <c r="G597" s="167">
        <v>3277135</v>
      </c>
      <c r="H597" s="168" t="s">
        <v>3827</v>
      </c>
      <c r="J597" s="157"/>
    </row>
    <row r="598" spans="1:10" ht="15" customHeight="1">
      <c r="A598" s="164">
        <f t="shared" si="19"/>
        <v>595</v>
      </c>
      <c r="B598" s="165">
        <v>4997</v>
      </c>
      <c r="C598" s="166" t="s">
        <v>3828</v>
      </c>
      <c r="D598" s="166" t="str">
        <f t="shared" si="18"/>
        <v>OPĆINSKO DRŽAVNO ODVJETNIŠTVO U ZLATARU (4997)</v>
      </c>
      <c r="E598" s="166" t="s">
        <v>3763</v>
      </c>
      <c r="F598" s="166" t="s">
        <v>3764</v>
      </c>
      <c r="G598" s="167">
        <v>3433811</v>
      </c>
      <c r="H598" s="168" t="s">
        <v>3829</v>
      </c>
      <c r="J598" s="157"/>
    </row>
    <row r="599" spans="1:10" ht="15" customHeight="1">
      <c r="A599" s="164">
        <f t="shared" si="19"/>
        <v>596</v>
      </c>
      <c r="B599" s="165">
        <v>52356</v>
      </c>
      <c r="C599" s="166" t="s">
        <v>3830</v>
      </c>
      <c r="D599" s="166" t="str">
        <f t="shared" si="18"/>
        <v>OPĆINSKO GRAĐANSKO DRŽAVNO ODVJETNIŠTVO U ZAGREBU (52356)</v>
      </c>
      <c r="E599" s="166" t="s">
        <v>3831</v>
      </c>
      <c r="F599" s="166" t="s">
        <v>268</v>
      </c>
      <c r="G599" s="167">
        <v>5545471</v>
      </c>
      <c r="H599" s="168" t="s">
        <v>3832</v>
      </c>
      <c r="J599" s="157"/>
    </row>
    <row r="600" spans="1:10" ht="15" customHeight="1">
      <c r="A600" s="164">
        <f t="shared" si="19"/>
        <v>597</v>
      </c>
      <c r="B600" s="165">
        <v>23649</v>
      </c>
      <c r="C600" s="166" t="s">
        <v>3833</v>
      </c>
      <c r="D600" s="166" t="str">
        <f t="shared" si="18"/>
        <v>DRŽAVNO ODVJETNIŠTVO URED ZA SUZBIJANJE KORUPCIJE I ORGANIZIRANOG KRIMINALITETA  (23649)</v>
      </c>
      <c r="E600" s="166" t="s">
        <v>3834</v>
      </c>
      <c r="F600" s="166" t="s">
        <v>268</v>
      </c>
      <c r="G600" s="167">
        <v>1597965</v>
      </c>
      <c r="H600" s="168" t="s">
        <v>3835</v>
      </c>
      <c r="J600" s="157"/>
    </row>
    <row r="601" spans="1:10" ht="15" customHeight="1">
      <c r="A601" s="164">
        <f t="shared" si="19"/>
        <v>598</v>
      </c>
      <c r="B601" s="165">
        <v>46420</v>
      </c>
      <c r="C601" s="190" t="s">
        <v>3836</v>
      </c>
      <c r="D601" s="166" t="str">
        <f t="shared" si="18"/>
        <v>DRŽAVNA ŠKOLA ZA JAVNU UPRAVU (46420)</v>
      </c>
      <c r="E601" s="166" t="s">
        <v>3837</v>
      </c>
      <c r="F601" s="166" t="s">
        <v>268</v>
      </c>
      <c r="G601" s="167">
        <v>2720736</v>
      </c>
      <c r="H601" s="168" t="s">
        <v>3838</v>
      </c>
      <c r="J601" s="157"/>
    </row>
    <row r="602" spans="1:10" ht="15" customHeight="1">
      <c r="A602" s="152">
        <f t="shared" si="19"/>
        <v>599</v>
      </c>
      <c r="B602" s="159">
        <v>6040</v>
      </c>
      <c r="C602" s="160" t="s">
        <v>3839</v>
      </c>
      <c r="D602" s="166" t="str">
        <f t="shared" si="18"/>
        <v>URED PUČKOG PRAVOBRANITELJA (6040)</v>
      </c>
      <c r="E602" s="160" t="s">
        <v>3840</v>
      </c>
      <c r="F602" s="160" t="s">
        <v>268</v>
      </c>
      <c r="G602" s="161">
        <v>515655</v>
      </c>
      <c r="H602" s="162" t="s">
        <v>3841</v>
      </c>
      <c r="J602" s="157"/>
    </row>
    <row r="603" spans="1:10" ht="15" customHeight="1">
      <c r="A603" s="152">
        <f t="shared" si="19"/>
        <v>600</v>
      </c>
      <c r="B603" s="159">
        <v>24027</v>
      </c>
      <c r="C603" s="160" t="s">
        <v>3842</v>
      </c>
      <c r="D603" s="166" t="str">
        <f t="shared" si="18"/>
        <v>PRAVOBRANITELJ ZA DJECU (24027)</v>
      </c>
      <c r="E603" s="160" t="s">
        <v>3843</v>
      </c>
      <c r="F603" s="160" t="s">
        <v>268</v>
      </c>
      <c r="G603" s="161">
        <v>1748068</v>
      </c>
      <c r="H603" s="162" t="s">
        <v>3844</v>
      </c>
      <c r="J603" s="157"/>
    </row>
    <row r="604" spans="1:10" ht="15" customHeight="1">
      <c r="A604" s="152">
        <f t="shared" si="19"/>
        <v>601</v>
      </c>
      <c r="B604" s="159">
        <v>24060</v>
      </c>
      <c r="C604" s="160" t="s">
        <v>3845</v>
      </c>
      <c r="D604" s="166" t="str">
        <f t="shared" si="18"/>
        <v>PRAVOBRANITELJ/ICA ZA RAVNOPRAVNOST SPOLOVA (24060)</v>
      </c>
      <c r="E604" s="160" t="s">
        <v>3846</v>
      </c>
      <c r="F604" s="160" t="s">
        <v>268</v>
      </c>
      <c r="G604" s="161">
        <v>1768832</v>
      </c>
      <c r="H604" s="162" t="s">
        <v>3847</v>
      </c>
      <c r="J604" s="157"/>
    </row>
    <row r="605" spans="1:10" ht="15" customHeight="1">
      <c r="A605" s="152">
        <f t="shared" si="19"/>
        <v>602</v>
      </c>
      <c r="B605" s="159">
        <v>43564</v>
      </c>
      <c r="C605" s="160" t="s">
        <v>3848</v>
      </c>
      <c r="D605" s="166" t="str">
        <f t="shared" si="18"/>
        <v>PRAVOBRANITELJICA ZA OSOBE S INVALIDITETOM (43564)</v>
      </c>
      <c r="E605" s="160" t="s">
        <v>3849</v>
      </c>
      <c r="F605" s="160" t="s">
        <v>268</v>
      </c>
      <c r="G605" s="161">
        <v>2397161</v>
      </c>
      <c r="H605" s="162" t="s">
        <v>3850</v>
      </c>
      <c r="J605" s="157"/>
    </row>
    <row r="606" spans="1:10" ht="15" customHeight="1">
      <c r="A606" s="152">
        <f t="shared" si="19"/>
        <v>603</v>
      </c>
      <c r="B606" s="159">
        <v>6099</v>
      </c>
      <c r="C606" s="160" t="s">
        <v>3851</v>
      </c>
      <c r="D606" s="166" t="str">
        <f t="shared" si="18"/>
        <v>DRŽAVNI ZAVOD ZA STATISTIKU (6099)</v>
      </c>
      <c r="E606" s="160" t="s">
        <v>3852</v>
      </c>
      <c r="F606" s="160" t="s">
        <v>268</v>
      </c>
      <c r="G606" s="161">
        <v>3220338</v>
      </c>
      <c r="H606" s="162" t="s">
        <v>3853</v>
      </c>
      <c r="J606" s="157"/>
    </row>
    <row r="607" spans="1:10" ht="15" customHeight="1">
      <c r="A607" s="152">
        <f t="shared" si="19"/>
        <v>604</v>
      </c>
      <c r="B607" s="159">
        <v>6138</v>
      </c>
      <c r="C607" s="160" t="s">
        <v>3854</v>
      </c>
      <c r="D607" s="166" t="str">
        <f t="shared" si="18"/>
        <v>DRŽAVNI URED ZA REVIZIJU (6138)</v>
      </c>
      <c r="E607" s="160" t="s">
        <v>3855</v>
      </c>
      <c r="F607" s="160" t="s">
        <v>268</v>
      </c>
      <c r="G607" s="161">
        <v>687979</v>
      </c>
      <c r="H607" s="162" t="s">
        <v>3856</v>
      </c>
      <c r="J607" s="157"/>
    </row>
    <row r="608" spans="1:10" ht="15" customHeight="1">
      <c r="A608" s="152">
        <f t="shared" si="19"/>
        <v>605</v>
      </c>
      <c r="B608" s="159">
        <v>24094</v>
      </c>
      <c r="C608" s="160" t="s">
        <v>3857</v>
      </c>
      <c r="D608" s="166" t="str">
        <f t="shared" si="18"/>
        <v>DRŽAVNA KOMISIJA ZA KONTROLU POSTUPAKA JAVNE NABAVE (24094)</v>
      </c>
      <c r="E608" s="160" t="s">
        <v>3858</v>
      </c>
      <c r="F608" s="160" t="s">
        <v>268</v>
      </c>
      <c r="G608" s="161">
        <v>1777831</v>
      </c>
      <c r="H608" s="162" t="s">
        <v>3859</v>
      </c>
      <c r="J608" s="157"/>
    </row>
    <row r="609" spans="1:10" ht="15" customHeight="1">
      <c r="A609" s="152">
        <f t="shared" si="19"/>
        <v>606</v>
      </c>
      <c r="B609" s="159">
        <v>50709</v>
      </c>
      <c r="C609" s="160" t="s">
        <v>3860</v>
      </c>
      <c r="D609" s="166" t="str">
        <f t="shared" si="18"/>
        <v>DRŽAVNI INSPEKTORAT (50709)</v>
      </c>
      <c r="E609" s="160" t="s">
        <v>3861</v>
      </c>
      <c r="F609" s="160" t="s">
        <v>268</v>
      </c>
      <c r="G609" s="161">
        <v>5068711</v>
      </c>
      <c r="H609" s="162" t="s">
        <v>3862</v>
      </c>
      <c r="J609" s="157"/>
    </row>
    <row r="610" spans="1:10" ht="15" customHeight="1">
      <c r="A610" s="152">
        <f t="shared" si="19"/>
        <v>607</v>
      </c>
      <c r="B610" s="159">
        <v>23987</v>
      </c>
      <c r="C610" s="160" t="s">
        <v>3863</v>
      </c>
      <c r="D610" s="166" t="str">
        <f t="shared" si="18"/>
        <v>URED VIJEĆA ZA NACIONALNU SIGURNOST (23987)</v>
      </c>
      <c r="E610" s="160" t="s">
        <v>3864</v>
      </c>
      <c r="F610" s="160" t="s">
        <v>268</v>
      </c>
      <c r="G610" s="161">
        <v>1730100</v>
      </c>
      <c r="H610" s="162" t="s">
        <v>3865</v>
      </c>
      <c r="J610" s="157"/>
    </row>
    <row r="611" spans="1:10" ht="15" customHeight="1">
      <c r="A611" s="152">
        <f t="shared" si="19"/>
        <v>608</v>
      </c>
      <c r="B611" s="159">
        <v>42750</v>
      </c>
      <c r="C611" s="160" t="s">
        <v>3866</v>
      </c>
      <c r="D611" s="166" t="str">
        <f t="shared" si="18"/>
        <v>OPERATIVNO-TEHNIČKI CENTAR ZA NADZOR TELEKOMUNIKACIJA (42750)</v>
      </c>
      <c r="E611" s="160" t="s">
        <v>3867</v>
      </c>
      <c r="F611" s="160" t="s">
        <v>268</v>
      </c>
      <c r="G611" s="161">
        <v>2255308</v>
      </c>
      <c r="H611" s="162" t="s">
        <v>3868</v>
      </c>
      <c r="J611" s="157"/>
    </row>
    <row r="612" spans="1:10" ht="15" customHeight="1">
      <c r="A612" s="152">
        <f t="shared" si="19"/>
        <v>609</v>
      </c>
      <c r="B612" s="159">
        <v>42768</v>
      </c>
      <c r="C612" s="160" t="s">
        <v>3869</v>
      </c>
      <c r="D612" s="166" t="str">
        <f t="shared" si="18"/>
        <v>ZAVOD ZA SIGURNOST INFORMACIJSKIH SUSTAVA (42768)</v>
      </c>
      <c r="E612" s="160" t="s">
        <v>3870</v>
      </c>
      <c r="F612" s="160" t="s">
        <v>268</v>
      </c>
      <c r="G612" s="161">
        <v>2255294</v>
      </c>
      <c r="H612" s="162" t="s">
        <v>3871</v>
      </c>
      <c r="J612" s="157"/>
    </row>
    <row r="613" spans="1:10" ht="15" customHeight="1">
      <c r="A613" s="152">
        <f t="shared" si="19"/>
        <v>610</v>
      </c>
      <c r="B613" s="159">
        <v>25860</v>
      </c>
      <c r="C613" s="160" t="s">
        <v>3872</v>
      </c>
      <c r="D613" s="166" t="str">
        <f t="shared" si="18"/>
        <v>AGENCIJA ZA ZAŠTITU OSOBNIH PODATAKA (25860)</v>
      </c>
      <c r="E613" s="160" t="s">
        <v>3873</v>
      </c>
      <c r="F613" s="160" t="s">
        <v>268</v>
      </c>
      <c r="G613" s="161">
        <v>1837907</v>
      </c>
      <c r="H613" s="162" t="s">
        <v>3874</v>
      </c>
      <c r="J613" s="157"/>
    </row>
    <row r="614" spans="1:10" ht="15" customHeight="1" thickBot="1">
      <c r="A614" s="152">
        <f t="shared" si="19"/>
        <v>611</v>
      </c>
      <c r="B614" s="159">
        <v>48226</v>
      </c>
      <c r="C614" s="191" t="s">
        <v>3875</v>
      </c>
      <c r="D614" s="166" t="str">
        <f t="shared" si="18"/>
        <v>POVJERENIK ZA INFORMIRANJE (48226)</v>
      </c>
      <c r="E614" s="191" t="s">
        <v>3876</v>
      </c>
      <c r="F614" s="191" t="s">
        <v>268</v>
      </c>
      <c r="G614" s="192">
        <v>4126904</v>
      </c>
      <c r="H614" s="193">
        <v>68011638990</v>
      </c>
      <c r="J614" s="157"/>
    </row>
    <row r="615" spans="1:10" ht="29.25" customHeight="1" thickTop="1">
      <c r="A615" s="405" t="s">
        <v>3877</v>
      </c>
      <c r="B615" s="405"/>
      <c r="C615" s="405"/>
      <c r="D615" s="405"/>
      <c r="E615" s="405"/>
      <c r="F615" s="405"/>
      <c r="G615" s="405"/>
      <c r="H615" s="405"/>
    </row>
    <row r="616" spans="1:10" ht="15" customHeight="1">
      <c r="B616" s="195"/>
      <c r="H616" s="197"/>
    </row>
    <row r="617" spans="1:10" ht="15" customHeight="1">
      <c r="B617" s="195"/>
      <c r="H617" s="197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A621" s="142"/>
      <c r="B621" s="195"/>
      <c r="H621" s="197"/>
    </row>
    <row r="622" spans="1:10" ht="15" customHeight="1">
      <c r="A622" s="142"/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B685" s="195"/>
      <c r="H685" s="197"/>
    </row>
    <row r="686" spans="1:8" s="157" customFormat="1" ht="15" customHeight="1">
      <c r="A686" s="194"/>
      <c r="B686" s="195"/>
      <c r="C686" s="195"/>
      <c r="D686" s="195"/>
      <c r="E686" s="195"/>
      <c r="F686" s="196"/>
      <c r="G686" s="195"/>
      <c r="H686" s="197"/>
    </row>
    <row r="687" spans="1:8" s="157" customFormat="1" ht="15" customHeight="1">
      <c r="A687" s="194"/>
      <c r="B687" s="195"/>
      <c r="C687" s="195"/>
      <c r="D687" s="195"/>
      <c r="E687" s="195"/>
      <c r="F687" s="196"/>
      <c r="G687" s="195"/>
      <c r="H687" s="198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8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ht="15" customHeight="1">
      <c r="B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7"/>
    </row>
    <row r="701" spans="1:8" s="157" customFormat="1" ht="15" customHeight="1">
      <c r="A701" s="194"/>
      <c r="B701" s="195"/>
      <c r="C701" s="195"/>
      <c r="D701" s="195"/>
      <c r="E701" s="195"/>
      <c r="F701" s="196"/>
      <c r="G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8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9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9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ht="15" customHeight="1">
      <c r="H712" s="198"/>
    </row>
    <row r="713" spans="1:8" ht="15" customHeight="1">
      <c r="H713" s="197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02"/>
  <sheetViews>
    <sheetView showGridLines="0" zoomScale="90" zoomScaleNormal="90" workbookViewId="0">
      <pane ySplit="2" topLeftCell="A3" activePane="bottomLeft" state="frozen"/>
      <selection pane="bottomLeft" activeCell="I14" sqref="I14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86" t="s">
        <v>4040</v>
      </c>
      <c r="B1" s="386"/>
      <c r="C1" s="386"/>
      <c r="D1" s="386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08006</v>
      </c>
      <c r="B3" s="319" t="str">
        <f>IF(E3="","",VLOOKUP('OPĆI DIO'!$C$1,'OPĆI DIO'!$N$4:$W$137,9,FALSE))</f>
        <v>Sveučilišta i veleučilišta u Republici Hrvatskoj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322" t="s">
        <v>642</v>
      </c>
      <c r="F3" s="323" t="str">
        <f t="shared" ref="F3" si="2">IFERROR(VLOOKUP(E3,$R$6:$U$113,2,FALSE),"")</f>
        <v>Prihodi iz nadležnog proračuna za financiranje redovne djelatnosti proračunskih korisnika</v>
      </c>
      <c r="G3" s="224">
        <v>2449778</v>
      </c>
      <c r="H3" s="224">
        <v>2448901</v>
      </c>
      <c r="I3" s="224">
        <v>2450060</v>
      </c>
      <c r="J3" s="49"/>
      <c r="K3" t="str">
        <f>IF(E3="","",'OPĆI DIO'!$C$1)</f>
        <v>21053 VELEUČILIŠTE U KARLOVCU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08006</v>
      </c>
      <c r="B4" s="319" t="str">
        <f>IF(E4="","",VLOOKUP('OPĆI DIO'!$C$1,'OPĆI DIO'!$N$4:$W$137,9,FALSE))</f>
        <v>Sveučilišta i veleučilišta u Republici Hrvatskoj</v>
      </c>
      <c r="C4" s="83">
        <f t="shared" ref="C4:C66" si="3">IFERROR(VLOOKUP(E4,$R$6:$U$113,3,FALSE),"")</f>
        <v>12</v>
      </c>
      <c r="D4" s="38" t="str">
        <f t="shared" ref="D4:D66" si="4">IFERROR(VLOOKUP(E4,$R$6:$U$113,4,FALSE),"")</f>
        <v>Sredstva učešća za pomoći</v>
      </c>
      <c r="E4" s="322" t="s">
        <v>643</v>
      </c>
      <c r="F4" s="86" t="str">
        <f t="shared" ref="F4:F66" si="5">IFERROR(VLOOKUP(E4,$R$6:$U$113,2,FALSE),"")</f>
        <v>Prihodi iz nadležnog proračuna za financiranje redovne djelatnosti proračunskih korisnika</v>
      </c>
      <c r="G4" s="224">
        <v>0</v>
      </c>
      <c r="H4" s="224">
        <v>0</v>
      </c>
      <c r="I4" s="224">
        <v>0</v>
      </c>
      <c r="J4" s="49"/>
      <c r="K4" s="246" t="str">
        <f>IF(E4="","",'OPĆI DIO'!$C$1)</f>
        <v>21053 VELEUČILIŠTE U KARLOVCU</v>
      </c>
      <c r="L4" s="40" t="str">
        <f t="shared" ref="L4:L67" si="6">LEFT(E4,2)</f>
        <v>67</v>
      </c>
      <c r="M4" s="40" t="str">
        <f t="shared" ref="M4:M67" si="7">LEFT(E4,3)</f>
        <v>671</v>
      </c>
    </row>
    <row r="5" spans="1:23">
      <c r="A5" s="319" t="str">
        <f>IF(E5="","",VLOOKUP('OPĆI DIO'!$C$1,'OPĆI DIO'!$N$4:$W$137,10,FALSE))</f>
        <v>08006</v>
      </c>
      <c r="B5" s="319" t="str">
        <f>IF(E5="","",VLOOKUP('OPĆI DIO'!$C$1,'OPĆI DIO'!$N$4:$W$137,9,FALSE))</f>
        <v>Sveučilišta i veleučilišta u Republici Hrvatskoj</v>
      </c>
      <c r="C5" s="83">
        <f t="shared" si="3"/>
        <v>52</v>
      </c>
      <c r="D5" s="38" t="str">
        <f t="shared" si="4"/>
        <v xml:space="preserve">Ostale pomoći i darovnice </v>
      </c>
      <c r="E5" s="322">
        <v>6393</v>
      </c>
      <c r="F5" s="86" t="str">
        <f t="shared" si="5"/>
        <v>Tekući prijenosi između proračunskih korisnika istog proračuna temeljem prijenosa EU sredstava</v>
      </c>
      <c r="G5" s="224">
        <v>17408</v>
      </c>
      <c r="H5" s="224">
        <v>8273</v>
      </c>
      <c r="I5" s="224">
        <v>5108</v>
      </c>
      <c r="J5" s="49" t="s">
        <v>4825</v>
      </c>
      <c r="K5" s="246" t="str">
        <f>IF(E5="","",'OPĆI DIO'!$C$1)</f>
        <v>21053 VELEUČILIŠTE U KARLOVCU</v>
      </c>
      <c r="L5" s="40" t="str">
        <f t="shared" si="6"/>
        <v>63</v>
      </c>
      <c r="M5" s="40" t="str">
        <f t="shared" si="7"/>
        <v>639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08006</v>
      </c>
      <c r="B6" s="319" t="str">
        <f>IF(E6="","",VLOOKUP('OPĆI DIO'!$C$1,'OPĆI DIO'!$N$4:$W$137,9,FALSE))</f>
        <v>Sveučilišta i veleučilišta u Republici Hrvatskoj</v>
      </c>
      <c r="C6" s="83">
        <f t="shared" si="3"/>
        <v>31</v>
      </c>
      <c r="D6" s="38" t="str">
        <f t="shared" si="4"/>
        <v>Vlastiti prihodi</v>
      </c>
      <c r="E6" s="322">
        <v>641320031</v>
      </c>
      <c r="F6" s="86" t="str">
        <f t="shared" si="5"/>
        <v>Kamate na depozite po viđenju izvor 31</v>
      </c>
      <c r="G6" s="224">
        <v>100</v>
      </c>
      <c r="H6" s="224">
        <v>150</v>
      </c>
      <c r="I6" s="224">
        <v>180</v>
      </c>
      <c r="J6" s="49"/>
      <c r="K6" s="246" t="str">
        <f>IF(E6="","",'OPĆI DIO'!$C$1)</f>
        <v>21053 VELEUČILIŠTE U KARLOVCU</v>
      </c>
      <c r="L6" s="40" t="str">
        <f>LEFT(E6,2)</f>
        <v>64</v>
      </c>
      <c r="M6" s="40" t="str">
        <f t="shared" si="7"/>
        <v>641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08006</v>
      </c>
      <c r="B7" s="319" t="str">
        <f>IF(E7="","",VLOOKUP('OPĆI DIO'!$C$1,'OPĆI DIO'!$N$4:$W$137,9,FALSE))</f>
        <v>Sveučilišta i veleučilišta u Republici Hrvatskoj</v>
      </c>
      <c r="C7" s="83">
        <f t="shared" si="3"/>
        <v>31</v>
      </c>
      <c r="D7" s="38" t="str">
        <f t="shared" si="4"/>
        <v>Vlastiti prihodi</v>
      </c>
      <c r="E7" s="322">
        <v>6614</v>
      </c>
      <c r="F7" s="86" t="str">
        <f t="shared" si="5"/>
        <v>Prihodi od prodanih proizvoda i robe</v>
      </c>
      <c r="G7" s="224">
        <v>700</v>
      </c>
      <c r="H7" s="224">
        <v>700</v>
      </c>
      <c r="I7" s="224">
        <v>700</v>
      </c>
      <c r="J7" s="49"/>
      <c r="K7" s="246" t="str">
        <f>IF(E7="","",'OPĆI DIO'!$C$1)</f>
        <v>21053 VELEUČILIŠTE U KARLOVCU</v>
      </c>
      <c r="L7" s="40" t="str">
        <f t="shared" si="6"/>
        <v>66</v>
      </c>
      <c r="M7" s="40" t="str">
        <f t="shared" si="7"/>
        <v>661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>08006</v>
      </c>
      <c r="B8" s="319" t="str">
        <f>IF(E8="","",VLOOKUP('OPĆI DIO'!$C$1,'OPĆI DIO'!$N$4:$W$137,9,FALSE))</f>
        <v>Sveučilišta i veleučilišta u Republici Hrvatskoj</v>
      </c>
      <c r="C8" s="83">
        <f t="shared" si="3"/>
        <v>31</v>
      </c>
      <c r="D8" s="38" t="str">
        <f t="shared" si="4"/>
        <v>Vlastiti prihodi</v>
      </c>
      <c r="E8" s="322">
        <v>6615</v>
      </c>
      <c r="F8" s="86" t="str">
        <f t="shared" si="5"/>
        <v>Prihodi od pruženih usluga</v>
      </c>
      <c r="G8" s="224">
        <v>100000</v>
      </c>
      <c r="H8" s="224">
        <v>110000</v>
      </c>
      <c r="I8" s="224">
        <v>110000</v>
      </c>
      <c r="J8" s="49"/>
      <c r="K8" s="246" t="str">
        <f>IF(E8="","",'OPĆI DIO'!$C$1)</f>
        <v>21053 VELEUČILIŠTE U KARLOVCU</v>
      </c>
      <c r="L8" s="40" t="str">
        <f t="shared" si="6"/>
        <v>66</v>
      </c>
      <c r="M8" s="40" t="str">
        <f t="shared" si="7"/>
        <v>661</v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>08006</v>
      </c>
      <c r="B9" s="319" t="str">
        <f>IF(E9="","",VLOOKUP('OPĆI DIO'!$C$1,'OPĆI DIO'!$N$4:$W$137,9,FALSE))</f>
        <v>Sveučilišta i veleučilišta u Republici Hrvatskoj</v>
      </c>
      <c r="C9" s="83">
        <f t="shared" si="3"/>
        <v>61</v>
      </c>
      <c r="D9" s="38" t="str">
        <f t="shared" si="4"/>
        <v xml:space="preserve">Donacije </v>
      </c>
      <c r="E9" s="322">
        <v>663110000</v>
      </c>
      <c r="F9" s="86" t="str">
        <f t="shared" si="5"/>
        <v>Tekuće donacije od fizičkih osoba</v>
      </c>
      <c r="G9" s="224">
        <v>15000</v>
      </c>
      <c r="H9" s="224">
        <v>15000</v>
      </c>
      <c r="I9" s="224">
        <v>15000</v>
      </c>
      <c r="J9" s="49"/>
      <c r="K9" s="246" t="str">
        <f>IF(E9="","",'OPĆI DIO'!$C$1)</f>
        <v>21053 VELEUČILIŠTE U KARLOVCU</v>
      </c>
      <c r="L9" s="40" t="str">
        <f t="shared" si="6"/>
        <v>66</v>
      </c>
      <c r="M9" s="40" t="str">
        <f t="shared" si="7"/>
        <v>663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>08006</v>
      </c>
      <c r="B10" s="319" t="str">
        <f>IF(E10="","",VLOOKUP('OPĆI DIO'!$C$1,'OPĆI DIO'!$N$4:$W$137,9,FALSE))</f>
        <v>Sveučilišta i veleučilišta u Republici Hrvatskoj</v>
      </c>
      <c r="C10" s="83">
        <f t="shared" si="3"/>
        <v>51</v>
      </c>
      <c r="D10" s="38" t="str">
        <f t="shared" si="4"/>
        <v xml:space="preserve">Pomoći EU </v>
      </c>
      <c r="E10" s="324">
        <v>632311700</v>
      </c>
      <c r="F10" s="86" t="str">
        <f t="shared" si="5"/>
        <v>Tekuće pomoći od institucija i tijela EU - ostalo</v>
      </c>
      <c r="G10" s="224">
        <v>28212</v>
      </c>
      <c r="H10" s="224"/>
      <c r="I10" s="224"/>
      <c r="J10" s="49"/>
      <c r="K10" s="246" t="str">
        <f>IF(E10="","",'OPĆI DIO'!$C$1)</f>
        <v>21053 VELEUČILIŠTE U KARLOVCU</v>
      </c>
      <c r="L10" s="40" t="str">
        <f t="shared" si="6"/>
        <v>63</v>
      </c>
      <c r="M10" s="40" t="str">
        <f t="shared" si="7"/>
        <v>632</v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>08006</v>
      </c>
      <c r="B11" s="319" t="str">
        <f>IF(E11="","",VLOOKUP('OPĆI DIO'!$C$1,'OPĆI DIO'!$N$4:$W$137,9,FALSE))</f>
        <v>Sveučilišta i veleučilišta u Republici Hrvatskoj</v>
      </c>
      <c r="C11" s="83">
        <f t="shared" si="3"/>
        <v>576</v>
      </c>
      <c r="D11" s="38" t="str">
        <f t="shared" si="4"/>
        <v>Fond solidarnosti EU</v>
      </c>
      <c r="E11" s="324">
        <v>632315761</v>
      </c>
      <c r="F11" s="86" t="str">
        <f t="shared" si="5"/>
        <v>Tekuće pomoći od institucija i tijela EU - Fond solidarnosti EU - potres ožujak 2020.</v>
      </c>
      <c r="G11" s="224">
        <v>200000</v>
      </c>
      <c r="H11" s="224"/>
      <c r="I11" s="224"/>
      <c r="J11" s="49"/>
      <c r="K11" s="246" t="str">
        <f>IF(E11="","",'OPĆI DIO'!$C$1)</f>
        <v>21053 VELEUČILIŠTE U KARLOVCU</v>
      </c>
      <c r="L11" s="40" t="str">
        <f t="shared" si="6"/>
        <v>63</v>
      </c>
      <c r="M11" s="40" t="str">
        <f t="shared" si="7"/>
        <v>632</v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>08006</v>
      </c>
      <c r="B12" s="319" t="str">
        <f>IF(E12="","",VLOOKUP('OPĆI DIO'!$C$1,'OPĆI DIO'!$N$4:$W$137,9,FALSE))</f>
        <v>Sveučilišta i veleučilišta u Republici Hrvatskoj</v>
      </c>
      <c r="C12" s="83">
        <f t="shared" si="3"/>
        <v>43</v>
      </c>
      <c r="D12" s="38" t="str">
        <f t="shared" si="4"/>
        <v>Ostali prihodi za posebne namjene</v>
      </c>
      <c r="E12" s="324">
        <v>641320043</v>
      </c>
      <c r="F12" s="86" t="str">
        <f t="shared" si="5"/>
        <v>Kamate na depozite po viđenju izvor 43</v>
      </c>
      <c r="G12" s="224">
        <v>100</v>
      </c>
      <c r="H12" s="224">
        <v>150</v>
      </c>
      <c r="I12" s="224">
        <v>200</v>
      </c>
      <c r="J12" s="49"/>
      <c r="K12" s="246" t="str">
        <f>IF(E12="","",'OPĆI DIO'!$C$1)</f>
        <v>21053 VELEUČILIŠTE U KARLOVCU</v>
      </c>
      <c r="L12" s="40" t="str">
        <f t="shared" si="6"/>
        <v>64</v>
      </c>
      <c r="M12" s="40" t="str">
        <f t="shared" si="7"/>
        <v>641</v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>08006</v>
      </c>
      <c r="B13" s="319" t="str">
        <f>IF(E13="","",VLOOKUP('OPĆI DIO'!$C$1,'OPĆI DIO'!$N$4:$W$137,9,FALSE))</f>
        <v>Sveučilišta i veleučilišta u Republici Hrvatskoj</v>
      </c>
      <c r="C13" s="83">
        <f t="shared" si="3"/>
        <v>43</v>
      </c>
      <c r="D13" s="38" t="str">
        <f t="shared" si="4"/>
        <v>Ostali prihodi za posebne namjene</v>
      </c>
      <c r="E13" s="324">
        <v>65264</v>
      </c>
      <c r="F13" s="86" t="str">
        <f t="shared" si="5"/>
        <v>Sufinanciranje cijene usluge, participacije i slično</v>
      </c>
      <c r="G13" s="224">
        <v>850000</v>
      </c>
      <c r="H13" s="224">
        <v>1347600</v>
      </c>
      <c r="I13" s="224">
        <v>1462200</v>
      </c>
      <c r="J13" s="49"/>
      <c r="K13" s="246" t="str">
        <f>IF(E13="","",'OPĆI DIO'!$C$1)</f>
        <v>21053 VELEUČILIŠTE U KARLOVCU</v>
      </c>
      <c r="L13" s="40" t="str">
        <f t="shared" si="6"/>
        <v>65</v>
      </c>
      <c r="M13" s="40" t="str">
        <f t="shared" si="7"/>
        <v>652</v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>08006</v>
      </c>
      <c r="B14" s="319" t="str">
        <f>IF(E14="","",VLOOKUP('OPĆI DIO'!$C$1,'OPĆI DIO'!$N$4:$W$137,9,FALSE))</f>
        <v>Sveučilišta i veleučilišta u Republici Hrvatskoj</v>
      </c>
      <c r="C14" s="83">
        <f t="shared" si="3"/>
        <v>43</v>
      </c>
      <c r="D14" s="38" t="str">
        <f t="shared" si="4"/>
        <v>Ostali prihodi za posebne namjene</v>
      </c>
      <c r="E14" s="322">
        <v>683110043</v>
      </c>
      <c r="F14" s="86" t="str">
        <f t="shared" si="5"/>
        <v>Ostali prihodi izvor 43</v>
      </c>
      <c r="G14" s="224">
        <v>10000</v>
      </c>
      <c r="H14" s="224">
        <v>13000</v>
      </c>
      <c r="I14" s="224">
        <v>15000</v>
      </c>
      <c r="J14" s="49"/>
      <c r="K14" s="246" t="str">
        <f>IF(E14="","",'OPĆI DIO'!$C$1)</f>
        <v>21053 VELEUČILIŠTE U KARLOVCU</v>
      </c>
      <c r="L14" s="40" t="str">
        <f t="shared" si="6"/>
        <v>68</v>
      </c>
      <c r="M14" s="40" t="str">
        <f t="shared" si="7"/>
        <v>683</v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>08006</v>
      </c>
      <c r="B15" s="319" t="str">
        <f>IF(E15="","",VLOOKUP('OPĆI DIO'!$C$1,'OPĆI DIO'!$N$4:$W$137,9,FALSE))</f>
        <v>Sveučilišta i veleučilišta u Republici Hrvatskoj</v>
      </c>
      <c r="C15" s="83">
        <f t="shared" si="3"/>
        <v>52</v>
      </c>
      <c r="D15" s="38" t="str">
        <f t="shared" si="4"/>
        <v xml:space="preserve">Ostale pomoći i darovnice </v>
      </c>
      <c r="E15" s="322">
        <v>631110000</v>
      </c>
      <c r="F15" s="86" t="str">
        <f t="shared" si="5"/>
        <v>Tekuće pomoći od inozemnih vlada u EU</v>
      </c>
      <c r="G15" s="224">
        <v>65000</v>
      </c>
      <c r="H15" s="224">
        <v>65000</v>
      </c>
      <c r="I15" s="224">
        <v>65000</v>
      </c>
      <c r="J15" s="49"/>
      <c r="K15" s="246" t="str">
        <f>IF(E15="","",'OPĆI DIO'!$C$1)</f>
        <v>21053 VELEUČILIŠTE U KARLOVCU</v>
      </c>
      <c r="L15" s="40" t="str">
        <f t="shared" si="6"/>
        <v>63</v>
      </c>
      <c r="M15" s="40" t="str">
        <f t="shared" si="7"/>
        <v>631</v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>08006</v>
      </c>
      <c r="B16" s="319" t="str">
        <f>IF(E16="","",VLOOKUP('OPĆI DIO'!$C$1,'OPĆI DIO'!$N$4:$W$137,9,FALSE))</f>
        <v>Sveučilišta i veleučilišta u Republici Hrvatskoj</v>
      </c>
      <c r="C16" s="83">
        <f t="shared" si="3"/>
        <v>51</v>
      </c>
      <c r="D16" s="38" t="str">
        <f t="shared" si="4"/>
        <v xml:space="preserve">Pomoći EU </v>
      </c>
      <c r="E16" s="322">
        <v>632311700</v>
      </c>
      <c r="F16" s="86" t="str">
        <f t="shared" si="5"/>
        <v>Tekuće pomoći od institucija i tijela EU - ostalo</v>
      </c>
      <c r="G16" s="224">
        <v>12000</v>
      </c>
      <c r="H16" s="224">
        <v>11000</v>
      </c>
      <c r="I16" s="224"/>
      <c r="J16" s="49"/>
      <c r="K16" s="246" t="str">
        <f>IF(E16="","",'OPĆI DIO'!$C$1)</f>
        <v>21053 VELEUČILIŠTE U KARLOVCU</v>
      </c>
      <c r="L16" s="40" t="str">
        <f t="shared" si="6"/>
        <v>63</v>
      </c>
      <c r="M16" s="40" t="str">
        <f t="shared" si="7"/>
        <v>632</v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>08006</v>
      </c>
      <c r="B17" s="319" t="str">
        <f>IF(E17="","",VLOOKUP('OPĆI DIO'!$C$1,'OPĆI DIO'!$N$4:$W$137,9,FALSE))</f>
        <v>Sveučilišta i veleučilišta u Republici Hrvatskoj</v>
      </c>
      <c r="C17" s="83">
        <f t="shared" si="3"/>
        <v>31</v>
      </c>
      <c r="D17" s="38" t="str">
        <f t="shared" si="4"/>
        <v>Vlastiti prihodi</v>
      </c>
      <c r="E17" s="324">
        <v>6615</v>
      </c>
      <c r="F17" s="86" t="str">
        <f t="shared" si="5"/>
        <v>Prihodi od pruženih usluga</v>
      </c>
      <c r="G17" s="224">
        <v>41886</v>
      </c>
      <c r="H17" s="224"/>
      <c r="I17" s="224"/>
      <c r="J17" s="49"/>
      <c r="K17" s="246" t="str">
        <f>IF(E17="","",'OPĆI DIO'!$C$1)</f>
        <v>21053 VELEUČILIŠTE U KARLOVCU</v>
      </c>
      <c r="L17" s="40" t="str">
        <f t="shared" si="6"/>
        <v>66</v>
      </c>
      <c r="M17" s="40" t="str">
        <f t="shared" si="7"/>
        <v>661</v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/>
      </c>
      <c r="B18" s="319" t="str">
        <f>IF(E18="","",VLOOKUP('OPĆI DIO'!$C$1,'OPĆI DIO'!$N$4:$W$137,9,FALSE))</f>
        <v/>
      </c>
      <c r="C18" s="83" t="str">
        <f t="shared" si="3"/>
        <v/>
      </c>
      <c r="D18" s="38" t="str">
        <f t="shared" si="4"/>
        <v/>
      </c>
      <c r="E18" s="325"/>
      <c r="F18" s="86" t="str">
        <f t="shared" si="5"/>
        <v/>
      </c>
      <c r="G18" s="224"/>
      <c r="H18" s="224"/>
      <c r="I18" s="224"/>
      <c r="J18" s="49"/>
      <c r="K18" s="246" t="str">
        <f>IF(E18="","",'OPĆI DIO'!$C$1)</f>
        <v/>
      </c>
      <c r="L18" s="40" t="str">
        <f t="shared" si="6"/>
        <v/>
      </c>
      <c r="M18" s="40" t="str">
        <f t="shared" si="7"/>
        <v/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/>
      </c>
      <c r="B19" s="319" t="str">
        <f>IF(E19="","",VLOOKUP('OPĆI DIO'!$C$1,'OPĆI DIO'!$N$4:$W$137,9,FALSE))</f>
        <v/>
      </c>
      <c r="C19" s="83" t="str">
        <f t="shared" si="3"/>
        <v/>
      </c>
      <c r="D19" s="38" t="str">
        <f t="shared" si="4"/>
        <v/>
      </c>
      <c r="E19" s="322"/>
      <c r="F19" s="86" t="str">
        <f t="shared" si="5"/>
        <v/>
      </c>
      <c r="G19" s="224"/>
      <c r="H19" s="224"/>
      <c r="I19" s="224"/>
      <c r="J19" s="49"/>
      <c r="K19" s="246" t="str">
        <f>IF(E19="","",'OPĆI DIO'!$C$1)</f>
        <v/>
      </c>
      <c r="L19" s="40" t="str">
        <f t="shared" si="6"/>
        <v/>
      </c>
      <c r="M19" s="40" t="str">
        <f t="shared" si="7"/>
        <v/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/>
      </c>
      <c r="B20" s="319" t="str">
        <f>IF(E20="","",VLOOKUP('OPĆI DIO'!$C$1,'OPĆI DIO'!$N$4:$W$137,9,FALSE))</f>
        <v/>
      </c>
      <c r="C20" s="83" t="str">
        <f t="shared" si="3"/>
        <v/>
      </c>
      <c r="D20" s="38" t="str">
        <f t="shared" si="4"/>
        <v/>
      </c>
      <c r="E20" s="49"/>
      <c r="F20" s="86" t="str">
        <f t="shared" si="5"/>
        <v/>
      </c>
      <c r="G20" s="81"/>
      <c r="H20" s="81"/>
      <c r="I20" s="81"/>
      <c r="J20" s="49"/>
      <c r="K20" s="246" t="str">
        <f>IF(E20="","",'OPĆI DIO'!$C$1)</f>
        <v/>
      </c>
      <c r="L20" s="40" t="str">
        <f t="shared" si="6"/>
        <v/>
      </c>
      <c r="M20" s="40" t="str">
        <f t="shared" si="7"/>
        <v/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/>
      </c>
      <c r="B21" s="319" t="str">
        <f>IF(E21="","",VLOOKUP('OPĆI DIO'!$C$1,'OPĆI DIO'!$N$4:$W$137,9,FALSE))</f>
        <v/>
      </c>
      <c r="C21" s="83" t="str">
        <f t="shared" si="3"/>
        <v/>
      </c>
      <c r="D21" s="38" t="str">
        <f t="shared" si="4"/>
        <v/>
      </c>
      <c r="E21" s="49"/>
      <c r="F21" s="86" t="str">
        <f t="shared" si="5"/>
        <v/>
      </c>
      <c r="G21" s="81"/>
      <c r="H21" s="81"/>
      <c r="I21" s="81"/>
      <c r="J21" s="49"/>
      <c r="K21" s="246" t="str">
        <f>IF(E21="","",'OPĆI DIO'!$C$1)</f>
        <v/>
      </c>
      <c r="L21" s="40" t="str">
        <f t="shared" si="6"/>
        <v/>
      </c>
      <c r="M21" s="40" t="str">
        <f t="shared" si="7"/>
        <v/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/>
      </c>
      <c r="B22" s="319" t="str">
        <f>IF(E22="","",VLOOKUP('OPĆI DIO'!$C$1,'OPĆI DIO'!$N$4:$W$137,9,FALSE))</f>
        <v/>
      </c>
      <c r="C22" s="83" t="str">
        <f t="shared" si="3"/>
        <v/>
      </c>
      <c r="D22" s="38" t="str">
        <f t="shared" si="4"/>
        <v/>
      </c>
      <c r="E22" s="49"/>
      <c r="F22" s="86" t="str">
        <f t="shared" si="5"/>
        <v/>
      </c>
      <c r="G22" s="81"/>
      <c r="H22" s="81"/>
      <c r="I22" s="81"/>
      <c r="J22" s="49"/>
      <c r="K22" s="246" t="str">
        <f>IF(E22="","",'OPĆI DIO'!$C$1)</f>
        <v/>
      </c>
      <c r="L22" s="40" t="str">
        <f t="shared" si="6"/>
        <v/>
      </c>
      <c r="M22" s="40" t="str">
        <f t="shared" si="7"/>
        <v/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/>
      </c>
      <c r="B23" s="319" t="str">
        <f>IF(E23="","",VLOOKUP('OPĆI DIO'!$C$1,'OPĆI DIO'!$N$4:$W$137,9,FALSE))</f>
        <v/>
      </c>
      <c r="C23" s="83" t="str">
        <f t="shared" si="3"/>
        <v/>
      </c>
      <c r="D23" s="38" t="str">
        <f t="shared" si="4"/>
        <v/>
      </c>
      <c r="E23" s="49"/>
      <c r="F23" s="86" t="str">
        <f t="shared" si="5"/>
        <v/>
      </c>
      <c r="G23" s="81"/>
      <c r="H23" s="81"/>
      <c r="I23" s="81"/>
      <c r="J23" s="49"/>
      <c r="K23" s="246" t="str">
        <f>IF(E23="","",'OPĆI DIO'!$C$1)</f>
        <v/>
      </c>
      <c r="L23" s="40" t="str">
        <f t="shared" si="6"/>
        <v/>
      </c>
      <c r="M23" s="40" t="str">
        <f t="shared" si="7"/>
        <v/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/>
      </c>
      <c r="B24" s="319" t="str">
        <f>IF(E24="","",VLOOKUP('OPĆI DIO'!$C$1,'OPĆI DIO'!$N$4:$W$137,9,FALSE))</f>
        <v/>
      </c>
      <c r="C24" s="83" t="str">
        <f t="shared" si="3"/>
        <v/>
      </c>
      <c r="D24" s="38" t="str">
        <f t="shared" si="4"/>
        <v/>
      </c>
      <c r="E24" s="49"/>
      <c r="F24" s="86" t="str">
        <f t="shared" si="5"/>
        <v/>
      </c>
      <c r="G24" s="81"/>
      <c r="H24" s="81"/>
      <c r="I24" s="81"/>
      <c r="J24" s="49"/>
      <c r="K24" s="246" t="str">
        <f>IF(E24="","",'OPĆI DIO'!$C$1)</f>
        <v/>
      </c>
      <c r="L24" s="40" t="str">
        <f t="shared" si="6"/>
        <v/>
      </c>
      <c r="M24" s="40" t="str">
        <f t="shared" si="7"/>
        <v/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/>
      </c>
      <c r="B25" s="319" t="str">
        <f>IF(E25="","",VLOOKUP('OPĆI DIO'!$C$1,'OPĆI DIO'!$N$4:$W$137,9,FALSE))</f>
        <v/>
      </c>
      <c r="C25" s="83" t="str">
        <f t="shared" si="3"/>
        <v/>
      </c>
      <c r="D25" s="38" t="str">
        <f t="shared" si="4"/>
        <v/>
      </c>
      <c r="E25" s="49"/>
      <c r="F25" s="86" t="str">
        <f t="shared" si="5"/>
        <v/>
      </c>
      <c r="G25" s="81"/>
      <c r="H25" s="81"/>
      <c r="I25" s="81"/>
      <c r="J25" s="49"/>
      <c r="K25" s="246" t="str">
        <f>IF(E25="","",'OPĆI DIO'!$C$1)</f>
        <v/>
      </c>
      <c r="L25" s="40" t="str">
        <f t="shared" si="6"/>
        <v/>
      </c>
      <c r="M25" s="40" t="str">
        <f t="shared" si="7"/>
        <v/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/>
      </c>
      <c r="B26" s="319" t="str">
        <f>IF(E26="","",VLOOKUP('OPĆI DIO'!$C$1,'OPĆI DIO'!$N$4:$W$137,9,FALSE))</f>
        <v/>
      </c>
      <c r="C26" s="83" t="str">
        <f t="shared" si="3"/>
        <v/>
      </c>
      <c r="D26" s="38" t="str">
        <f t="shared" si="4"/>
        <v/>
      </c>
      <c r="E26" s="49"/>
      <c r="F26" s="86" t="str">
        <f t="shared" si="5"/>
        <v/>
      </c>
      <c r="G26" s="81"/>
      <c r="H26" s="81"/>
      <c r="I26" s="81"/>
      <c r="J26" s="49"/>
      <c r="K26" s="246" t="str">
        <f>IF(E26="","",'OPĆI DIO'!$C$1)</f>
        <v/>
      </c>
      <c r="L26" s="40" t="str">
        <f t="shared" si="6"/>
        <v/>
      </c>
      <c r="M26" s="40" t="str">
        <f t="shared" si="7"/>
        <v/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/>
      </c>
      <c r="B27" s="319" t="str">
        <f>IF(E27="","",VLOOKUP('OPĆI DIO'!$C$1,'OPĆI DIO'!$N$4:$W$137,9,FALSE))</f>
        <v/>
      </c>
      <c r="C27" s="83" t="str">
        <f t="shared" si="3"/>
        <v/>
      </c>
      <c r="D27" s="38" t="str">
        <f t="shared" si="4"/>
        <v/>
      </c>
      <c r="E27" s="49"/>
      <c r="F27" s="86" t="str">
        <f t="shared" si="5"/>
        <v/>
      </c>
      <c r="G27" s="81"/>
      <c r="H27" s="81"/>
      <c r="I27" s="81"/>
      <c r="J27" s="49"/>
      <c r="K27" s="246" t="str">
        <f>IF(E27="","",'OPĆI DIO'!$C$1)</f>
        <v/>
      </c>
      <c r="L27" s="40" t="str">
        <f t="shared" si="6"/>
        <v/>
      </c>
      <c r="M27" s="40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/>
      </c>
      <c r="B28" s="319" t="str">
        <f>IF(E28="","",VLOOKUP('OPĆI DIO'!$C$1,'OPĆI DIO'!$N$4:$W$137,9,FALSE))</f>
        <v/>
      </c>
      <c r="C28" s="83" t="str">
        <f t="shared" si="3"/>
        <v/>
      </c>
      <c r="D28" s="38" t="str">
        <f t="shared" si="4"/>
        <v/>
      </c>
      <c r="E28" s="49"/>
      <c r="F28" s="86" t="str">
        <f t="shared" si="5"/>
        <v/>
      </c>
      <c r="G28" s="81"/>
      <c r="H28" s="81"/>
      <c r="I28" s="81"/>
      <c r="J28" s="49"/>
      <c r="K28" s="246" t="str">
        <f>IF(E28="","",'OPĆI DIO'!$C$1)</f>
        <v/>
      </c>
      <c r="L28" s="40" t="str">
        <f t="shared" si="6"/>
        <v/>
      </c>
      <c r="M28" s="40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/>
      </c>
      <c r="B29" s="319" t="str">
        <f>IF(E29="","",VLOOKUP('OPĆI DIO'!$C$1,'OPĆI DIO'!$N$4:$W$137,9,FALSE))</f>
        <v/>
      </c>
      <c r="C29" s="83" t="str">
        <f t="shared" si="3"/>
        <v/>
      </c>
      <c r="D29" s="38" t="str">
        <f t="shared" si="4"/>
        <v/>
      </c>
      <c r="E29" s="49"/>
      <c r="F29" s="86" t="str">
        <f t="shared" si="5"/>
        <v/>
      </c>
      <c r="G29" s="81"/>
      <c r="H29" s="81"/>
      <c r="I29" s="81"/>
      <c r="J29" s="49"/>
      <c r="K29" s="246" t="str">
        <f>IF(E29="","",'OPĆI DIO'!$C$1)</f>
        <v/>
      </c>
      <c r="L29" s="40" t="str">
        <f t="shared" si="6"/>
        <v/>
      </c>
      <c r="M29" s="40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/>
      </c>
      <c r="B30" s="319" t="str">
        <f>IF(E30="","",VLOOKUP('OPĆI DIO'!$C$1,'OPĆI DIO'!$N$4:$W$137,9,FALSE))</f>
        <v/>
      </c>
      <c r="C30" s="83" t="str">
        <f t="shared" si="3"/>
        <v/>
      </c>
      <c r="D30" s="38" t="str">
        <f t="shared" si="4"/>
        <v/>
      </c>
      <c r="E30" s="49"/>
      <c r="F30" s="86" t="str">
        <f t="shared" si="5"/>
        <v/>
      </c>
      <c r="G30" s="81"/>
      <c r="H30" s="81"/>
      <c r="I30" s="81"/>
      <c r="J30" s="49"/>
      <c r="K30" s="246" t="str">
        <f>IF(E30="","",'OPĆI DIO'!$C$1)</f>
        <v/>
      </c>
      <c r="L30" s="40" t="str">
        <f t="shared" si="6"/>
        <v/>
      </c>
      <c r="M30" s="4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/>
      </c>
      <c r="B31" s="319" t="str">
        <f>IF(E31="","",VLOOKUP('OPĆI DIO'!$C$1,'OPĆI DIO'!$N$4:$W$137,9,FALSE))</f>
        <v/>
      </c>
      <c r="C31" s="83" t="str">
        <f t="shared" si="3"/>
        <v/>
      </c>
      <c r="D31" s="38" t="str">
        <f t="shared" si="4"/>
        <v/>
      </c>
      <c r="E31" s="49"/>
      <c r="F31" s="86" t="str">
        <f t="shared" si="5"/>
        <v/>
      </c>
      <c r="G31" s="81"/>
      <c r="H31" s="81"/>
      <c r="I31" s="81"/>
      <c r="J31" s="49"/>
      <c r="K31" s="246" t="str">
        <f>IF(E31="","",'OPĆI DIO'!$C$1)</f>
        <v/>
      </c>
      <c r="L31" s="40" t="str">
        <f t="shared" si="6"/>
        <v/>
      </c>
      <c r="M31" s="40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/>
      </c>
      <c r="B32" s="319" t="str">
        <f>IF(E32="","",VLOOKUP('OPĆI DIO'!$C$1,'OPĆI DIO'!$N$4:$W$137,9,FALSE))</f>
        <v/>
      </c>
      <c r="C32" s="83" t="str">
        <f t="shared" si="3"/>
        <v/>
      </c>
      <c r="D32" s="38" t="str">
        <f t="shared" si="4"/>
        <v/>
      </c>
      <c r="E32" s="49"/>
      <c r="F32" s="86" t="str">
        <f t="shared" si="5"/>
        <v/>
      </c>
      <c r="G32" s="81"/>
      <c r="H32" s="81"/>
      <c r="I32" s="81"/>
      <c r="J32" s="49"/>
      <c r="K32" s="246" t="str">
        <f>IF(E32="","",'OPĆI DIO'!$C$1)</f>
        <v/>
      </c>
      <c r="L32" s="40" t="str">
        <f t="shared" si="6"/>
        <v/>
      </c>
      <c r="M32" s="40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/>
      </c>
      <c r="B33" s="319" t="str">
        <f>IF(E33="","",VLOOKUP('OPĆI DIO'!$C$1,'OPĆI DIO'!$N$4:$W$137,9,FALSE))</f>
        <v/>
      </c>
      <c r="C33" s="83" t="str">
        <f t="shared" si="3"/>
        <v/>
      </c>
      <c r="D33" s="38" t="str">
        <f t="shared" si="4"/>
        <v/>
      </c>
      <c r="E33" s="49"/>
      <c r="F33" s="86" t="str">
        <f t="shared" si="5"/>
        <v/>
      </c>
      <c r="G33" s="81"/>
      <c r="H33" s="81"/>
      <c r="I33" s="81"/>
      <c r="J33" s="49"/>
      <c r="K33" s="246" t="str">
        <f>IF(E33="","",'OPĆI DIO'!$C$1)</f>
        <v/>
      </c>
      <c r="L33" s="40" t="str">
        <f t="shared" si="6"/>
        <v/>
      </c>
      <c r="M33" s="40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/>
      </c>
      <c r="B34" s="319" t="str">
        <f>IF(E34="","",VLOOKUP('OPĆI DIO'!$C$1,'OPĆI DIO'!$N$4:$W$137,9,FALSE))</f>
        <v/>
      </c>
      <c r="C34" s="83" t="str">
        <f t="shared" si="3"/>
        <v/>
      </c>
      <c r="D34" s="38" t="str">
        <f t="shared" si="4"/>
        <v/>
      </c>
      <c r="E34" s="49"/>
      <c r="F34" s="86" t="str">
        <f t="shared" si="5"/>
        <v/>
      </c>
      <c r="G34" s="81"/>
      <c r="H34" s="81"/>
      <c r="I34" s="81"/>
      <c r="J34" s="49"/>
      <c r="K34" s="246" t="str">
        <f>IF(E34="","",'OPĆI DIO'!$C$1)</f>
        <v/>
      </c>
      <c r="L34" s="40" t="str">
        <f t="shared" si="6"/>
        <v/>
      </c>
      <c r="M34" s="40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/>
      </c>
      <c r="B35" s="319" t="str">
        <f>IF(E35="","",VLOOKUP('OPĆI DIO'!$C$1,'OPĆI DIO'!$N$4:$W$137,9,FALSE))</f>
        <v/>
      </c>
      <c r="C35" s="83" t="str">
        <f t="shared" si="3"/>
        <v/>
      </c>
      <c r="D35" s="38" t="str">
        <f t="shared" si="4"/>
        <v/>
      </c>
      <c r="E35" s="49"/>
      <c r="F35" s="86" t="str">
        <f t="shared" si="5"/>
        <v/>
      </c>
      <c r="G35" s="81"/>
      <c r="H35" s="81"/>
      <c r="I35" s="81"/>
      <c r="J35" s="49"/>
      <c r="K35" s="246" t="str">
        <f>IF(E35="","",'OPĆI DIO'!$C$1)</f>
        <v/>
      </c>
      <c r="L35" s="40" t="str">
        <f t="shared" si="6"/>
        <v/>
      </c>
      <c r="M35" s="40" t="str">
        <f t="shared" si="7"/>
        <v/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/>
      </c>
      <c r="B36" s="319" t="str">
        <f>IF(E36="","",VLOOKUP('OPĆI DIO'!$C$1,'OPĆI DIO'!$N$4:$W$137,9,FALSE))</f>
        <v/>
      </c>
      <c r="C36" s="83" t="str">
        <f t="shared" si="3"/>
        <v/>
      </c>
      <c r="D36" s="38" t="str">
        <f t="shared" si="4"/>
        <v/>
      </c>
      <c r="E36" s="49"/>
      <c r="F36" s="86" t="str">
        <f t="shared" si="5"/>
        <v/>
      </c>
      <c r="G36" s="81"/>
      <c r="H36" s="81"/>
      <c r="I36" s="81"/>
      <c r="J36" s="49"/>
      <c r="K36" s="246" t="str">
        <f>IF(E36="","",'OPĆI DIO'!$C$1)</f>
        <v/>
      </c>
      <c r="L36" s="40" t="str">
        <f t="shared" si="6"/>
        <v/>
      </c>
      <c r="M36" s="40" t="str">
        <f t="shared" si="7"/>
        <v/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/>
      </c>
      <c r="B37" s="319" t="str">
        <f>IF(E37="","",VLOOKUP('OPĆI DIO'!$C$1,'OPĆI DIO'!$N$4:$W$137,9,FALSE))</f>
        <v/>
      </c>
      <c r="C37" s="83" t="str">
        <f t="shared" si="3"/>
        <v/>
      </c>
      <c r="D37" s="38" t="str">
        <f t="shared" si="4"/>
        <v/>
      </c>
      <c r="E37" s="49"/>
      <c r="F37" s="86" t="str">
        <f t="shared" si="5"/>
        <v/>
      </c>
      <c r="G37" s="81"/>
      <c r="H37" s="81"/>
      <c r="I37" s="81"/>
      <c r="J37" s="49"/>
      <c r="K37" s="246" t="str">
        <f>IF(E37="","",'OPĆI DIO'!$C$1)</f>
        <v/>
      </c>
      <c r="L37" s="40" t="str">
        <f t="shared" si="6"/>
        <v/>
      </c>
      <c r="M37" s="40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/>
      </c>
      <c r="B38" s="319" t="str">
        <f>IF(E38="","",VLOOKUP('OPĆI DIO'!$C$1,'OPĆI DIO'!$N$4:$W$137,9,FALSE))</f>
        <v/>
      </c>
      <c r="C38" s="83" t="str">
        <f t="shared" si="3"/>
        <v/>
      </c>
      <c r="D38" s="38" t="str">
        <f t="shared" si="4"/>
        <v/>
      </c>
      <c r="E38" s="49"/>
      <c r="F38" s="86" t="str">
        <f t="shared" si="5"/>
        <v/>
      </c>
      <c r="G38" s="81"/>
      <c r="H38" s="81"/>
      <c r="I38" s="81"/>
      <c r="J38" s="49"/>
      <c r="K38" s="246" t="str">
        <f>IF(E38="","",'OPĆI DIO'!$C$1)</f>
        <v/>
      </c>
      <c r="L38" s="40" t="str">
        <f t="shared" si="6"/>
        <v/>
      </c>
      <c r="M38" s="40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/>
      </c>
      <c r="B39" s="319" t="str">
        <f>IF(E39="","",VLOOKUP('OPĆI DIO'!$C$1,'OPĆI DIO'!$N$4:$W$137,9,FALSE))</f>
        <v/>
      </c>
      <c r="C39" s="83" t="str">
        <f t="shared" si="3"/>
        <v/>
      </c>
      <c r="D39" s="38" t="str">
        <f t="shared" si="4"/>
        <v/>
      </c>
      <c r="E39" s="49"/>
      <c r="F39" s="86" t="str">
        <f t="shared" si="5"/>
        <v/>
      </c>
      <c r="G39" s="81"/>
      <c r="H39" s="81"/>
      <c r="I39" s="81"/>
      <c r="J39" s="49"/>
      <c r="K39" s="246" t="str">
        <f>IF(E39="","",'OPĆI DIO'!$C$1)</f>
        <v/>
      </c>
      <c r="L39" s="40" t="str">
        <f t="shared" si="6"/>
        <v/>
      </c>
      <c r="M39" s="40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/>
      </c>
      <c r="B40" s="319" t="str">
        <f>IF(E40="","",VLOOKUP('OPĆI DIO'!$C$1,'OPĆI DIO'!$N$4:$W$137,9,FALSE))</f>
        <v/>
      </c>
      <c r="C40" s="83" t="str">
        <f t="shared" si="3"/>
        <v/>
      </c>
      <c r="D40" s="38" t="str">
        <f t="shared" si="4"/>
        <v/>
      </c>
      <c r="E40" s="49"/>
      <c r="F40" s="86" t="str">
        <f t="shared" si="5"/>
        <v/>
      </c>
      <c r="G40" s="81"/>
      <c r="H40" s="81"/>
      <c r="I40" s="81"/>
      <c r="J40" s="49"/>
      <c r="K40" s="246" t="str">
        <f>IF(E40="","",'OPĆI DIO'!$C$1)</f>
        <v/>
      </c>
      <c r="L40" s="40" t="str">
        <f t="shared" si="6"/>
        <v/>
      </c>
      <c r="M40" s="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/>
      </c>
      <c r="B41" s="319" t="str">
        <f>IF(E41="","",VLOOKUP('OPĆI DIO'!$C$1,'OPĆI DIO'!$N$4:$W$137,9,FALSE))</f>
        <v/>
      </c>
      <c r="C41" s="83" t="str">
        <f t="shared" si="3"/>
        <v/>
      </c>
      <c r="D41" s="38" t="str">
        <f t="shared" si="4"/>
        <v/>
      </c>
      <c r="E41" s="49"/>
      <c r="F41" s="86" t="str">
        <f t="shared" si="5"/>
        <v/>
      </c>
      <c r="G41" s="81"/>
      <c r="H41" s="81"/>
      <c r="I41" s="81"/>
      <c r="J41" s="49"/>
      <c r="K41" s="246" t="str">
        <f>IF(E41="","",'OPĆI DIO'!$C$1)</f>
        <v/>
      </c>
      <c r="L41" s="40" t="str">
        <f t="shared" si="6"/>
        <v/>
      </c>
      <c r="M41" s="40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/>
      </c>
      <c r="B42" s="319" t="str">
        <f>IF(E42="","",VLOOKUP('OPĆI DIO'!$C$1,'OPĆI DIO'!$N$4:$W$137,9,FALSE))</f>
        <v/>
      </c>
      <c r="C42" s="83" t="str">
        <f t="shared" si="3"/>
        <v/>
      </c>
      <c r="D42" s="38" t="str">
        <f t="shared" si="4"/>
        <v/>
      </c>
      <c r="E42" s="49"/>
      <c r="F42" s="86" t="str">
        <f t="shared" si="5"/>
        <v/>
      </c>
      <c r="G42" s="81"/>
      <c r="H42" s="81"/>
      <c r="I42" s="81"/>
      <c r="J42" s="49"/>
      <c r="K42" s="246" t="str">
        <f>IF(E42="","",'OPĆI DIO'!$C$1)</f>
        <v/>
      </c>
      <c r="L42" s="40" t="str">
        <f t="shared" si="6"/>
        <v/>
      </c>
      <c r="M42" s="40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/>
      </c>
      <c r="B43" s="319" t="str">
        <f>IF(E43="","",VLOOKUP('OPĆI DIO'!$C$1,'OPĆI DIO'!$N$4:$W$137,9,FALSE))</f>
        <v/>
      </c>
      <c r="C43" s="83" t="str">
        <f t="shared" si="3"/>
        <v/>
      </c>
      <c r="D43" s="38" t="str">
        <f t="shared" si="4"/>
        <v/>
      </c>
      <c r="E43" s="49"/>
      <c r="F43" s="86" t="str">
        <f t="shared" si="5"/>
        <v/>
      </c>
      <c r="G43" s="81"/>
      <c r="H43" s="81"/>
      <c r="I43" s="81"/>
      <c r="J43" s="49"/>
      <c r="K43" s="246" t="str">
        <f>IF(E43="","",'OPĆI DIO'!$C$1)</f>
        <v/>
      </c>
      <c r="L43" s="40" t="str">
        <f t="shared" si="6"/>
        <v/>
      </c>
      <c r="M43" s="40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xmlns:xlrd2="http://schemas.microsoft.com/office/spreadsheetml/2017/richdata2"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xWindow="557" yWindow="252" count="3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557" yWindow="252" count="1">
        <x14:dataValidation type="list" allowBlank="1" showInputMessage="1" showErrorMessage="1" xr:uid="{00000000-0002-0000-0100-000003000000}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2"/>
  <sheetViews>
    <sheetView showGridLines="0" zoomScale="90" zoomScaleNormal="90" workbookViewId="0">
      <pane ySplit="2" topLeftCell="A36" activePane="bottomLeft" state="frozen"/>
      <selection pane="bottomLeft" activeCell="L45" sqref="L45"/>
    </sheetView>
  </sheetViews>
  <sheetFormatPr defaultColWidth="0" defaultRowHeight="15" zeroHeight="1"/>
  <cols>
    <col min="1" max="1" width="8.28515625" style="40" customWidth="1"/>
    <col min="2" max="2" width="20.28515625" style="40" customWidth="1"/>
    <col min="3" max="3" width="11.5703125" style="40" customWidth="1"/>
    <col min="4" max="4" width="33" style="40" customWidth="1"/>
    <col min="5" max="5" width="11.28515625" style="40" customWidth="1"/>
    <col min="6" max="6" width="21.85546875" style="40" customWidth="1"/>
    <col min="7" max="7" width="12.5703125" style="40" customWidth="1"/>
    <col min="8" max="8" width="36.7109375" style="40" customWidth="1"/>
    <col min="9" max="9" width="8.5703125" style="40" customWidth="1"/>
    <col min="10" max="10" width="16.42578125" style="41" customWidth="1"/>
    <col min="11" max="11" width="15.7109375" style="41" customWidth="1"/>
    <col min="12" max="12" width="15.140625" style="41" customWidth="1"/>
    <col min="13" max="13" width="46.42578125" style="41" customWidth="1"/>
    <col min="14" max="14" width="13.7109375" style="40" hidden="1" customWidth="1"/>
    <col min="15" max="20" width="9.140625" style="40" hidden="1" customWidth="1"/>
    <col min="21" max="21" width="46.5703125" style="40" hidden="1" customWidth="1"/>
    <col min="22" max="23" width="9.140625" style="40" hidden="1" customWidth="1"/>
    <col min="24" max="24" width="58.8554687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40625" style="40" hidden="1"/>
  </cols>
  <sheetData>
    <row r="1" spans="1:34" ht="35.25" customHeight="1">
      <c r="A1" s="387" t="s">
        <v>4041</v>
      </c>
      <c r="B1" s="387"/>
      <c r="C1" s="387"/>
      <c r="D1" s="387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08006</v>
      </c>
      <c r="B3" s="44" t="str">
        <f>IF(C3="","",VLOOKUP('OPĆI DIO'!$C$1,'OPĆI DIO'!$N$4:$W$137,9,FALSE))</f>
        <v>Sveučilišta i veleučilišta u Republici Hrvatskoj</v>
      </c>
      <c r="C3" s="50">
        <v>11</v>
      </c>
      <c r="D3" s="45" t="str">
        <f>IFERROR(VLOOKUP(C3,$T$6:$U$24,2,FALSE),"")</f>
        <v>Opći prihodi i primici</v>
      </c>
      <c r="E3" s="50">
        <v>3111</v>
      </c>
      <c r="F3" s="45" t="str">
        <f t="shared" ref="F3" si="0">IFERROR(VLOOKUP(E3,$W$5:$Y$129,2,FALSE),"")</f>
        <v>Plaće za redovan rad</v>
      </c>
      <c r="G3" s="328"/>
      <c r="H3" s="45" t="str">
        <f>IFERROR(VLOOKUP(G3,$AC$6:$AD$344,2,FALSE),"")</f>
        <v/>
      </c>
      <c r="I3" s="45" t="str">
        <f>IFERROR(VLOOKUP(G3,$AC$6:$AG$344,3,FALSE),"")</f>
        <v/>
      </c>
      <c r="J3" s="224">
        <v>1850000</v>
      </c>
      <c r="K3" s="224">
        <v>1910000</v>
      </c>
      <c r="L3" s="224">
        <v>1910000</v>
      </c>
      <c r="M3" s="49"/>
      <c r="N3" s="246" t="str">
        <f>IF(C3="","",'OPĆI DIO'!$C$1)</f>
        <v>21053 VELEUČILIŠTE U KARLOVCU</v>
      </c>
      <c r="O3" s="40" t="str">
        <f>LEFT(E3,3)</f>
        <v>311</v>
      </c>
      <c r="P3" s="40" t="str">
        <f>LEFT(E3,2)</f>
        <v>31</v>
      </c>
      <c r="Q3" s="40" t="str">
        <f>LEFT(C3,3)</f>
        <v>11</v>
      </c>
      <c r="R3" s="40" t="str">
        <f>MID(I3,2,2)</f>
        <v/>
      </c>
      <c r="S3" s="40" t="str">
        <f>LEFT(E3,1)</f>
        <v>3</v>
      </c>
    </row>
    <row r="4" spans="1:34">
      <c r="A4" s="44" t="str">
        <f>IF(C4="","",VLOOKUP('OPĆI DIO'!$C$1,'OPĆI DIO'!$N$4:$W$137,10,FALSE))</f>
        <v>08006</v>
      </c>
      <c r="B4" s="44" t="str">
        <f>IF(C4="","",VLOOKUP('OPĆI DIO'!$C$1,'OPĆI DIO'!$N$4:$W$137,9,FALSE))</f>
        <v>Sveučilišta i veleučilišta u Republici Hrvatskoj</v>
      </c>
      <c r="C4" s="50">
        <v>11</v>
      </c>
      <c r="D4" s="45" t="str">
        <f t="shared" ref="D4:D66" si="1">IFERROR(VLOOKUP(C4,$T$6:$U$24,2,FALSE),"")</f>
        <v>Opći prihodi i primici</v>
      </c>
      <c r="E4" s="50">
        <v>3114</v>
      </c>
      <c r="F4" s="45" t="str">
        <f t="shared" ref="F4:F67" si="2">IFERROR(VLOOKUP(E4,$W$5:$Y$129,2,FALSE),"")</f>
        <v>Plaće za posebne uvjete rada</v>
      </c>
      <c r="G4" s="328"/>
      <c r="H4" s="45" t="str">
        <f t="shared" ref="H4:H67" si="3">IFERROR(VLOOKUP(G4,$AC$6:$AD$344,2,FALSE),"")</f>
        <v/>
      </c>
      <c r="I4" s="45" t="str">
        <f t="shared" ref="I4:I67" si="4">IFERROR(VLOOKUP(G4,$AC$6:$AG$344,3,FALSE),"")</f>
        <v/>
      </c>
      <c r="J4" s="224">
        <v>1700</v>
      </c>
      <c r="K4" s="224">
        <v>2000</v>
      </c>
      <c r="L4" s="224">
        <v>2500</v>
      </c>
      <c r="M4" s="49"/>
      <c r="N4" s="246" t="str">
        <f>IF(C4="","",'OPĆI DIO'!$C$1)</f>
        <v>21053 VELEUČILIŠTE U KARLOVCU</v>
      </c>
      <c r="O4" s="40" t="str">
        <f t="shared" ref="O4:O67" si="5">LEFT(E4,3)</f>
        <v>311</v>
      </c>
      <c r="P4" s="40" t="str">
        <f t="shared" ref="P4:P67" si="6">LEFT(E4,2)</f>
        <v>31</v>
      </c>
      <c r="Q4" s="40" t="str">
        <f t="shared" ref="Q4:Q67" si="7">LEFT(C4,3)</f>
        <v>11</v>
      </c>
      <c r="R4" s="40" t="str">
        <f t="shared" ref="R4:R67" si="8">MID(I4,2,2)</f>
        <v/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08006</v>
      </c>
      <c r="B5" s="44" t="str">
        <f>IF(C5="","",VLOOKUP('OPĆI DIO'!$C$1,'OPĆI DIO'!$N$4:$W$137,9,FALSE))</f>
        <v>Sveučilišta i veleučilišta u Republici Hrvatskoj</v>
      </c>
      <c r="C5" s="50">
        <v>11</v>
      </c>
      <c r="D5" s="45" t="str">
        <f t="shared" si="1"/>
        <v>Opći prihodi i primici</v>
      </c>
      <c r="E5" s="50">
        <v>3121</v>
      </c>
      <c r="F5" s="45" t="str">
        <f t="shared" si="2"/>
        <v>Ostali rashodi za zaposlene</v>
      </c>
      <c r="G5" s="328"/>
      <c r="H5" s="45" t="str">
        <f t="shared" si="3"/>
        <v/>
      </c>
      <c r="I5" s="45" t="str">
        <f t="shared" si="4"/>
        <v/>
      </c>
      <c r="J5" s="224">
        <v>53246</v>
      </c>
      <c r="K5" s="224">
        <v>51818</v>
      </c>
      <c r="L5" s="224">
        <v>56331</v>
      </c>
      <c r="M5" s="49"/>
      <c r="N5" s="246" t="str">
        <f>IF(C5="","",'OPĆI DIO'!$C$1)</f>
        <v>21053 VELEUČILIŠTE U KARLOVCU</v>
      </c>
      <c r="O5" s="40" t="str">
        <f t="shared" si="5"/>
        <v>312</v>
      </c>
      <c r="P5" s="40" t="str">
        <f t="shared" si="6"/>
        <v>31</v>
      </c>
      <c r="Q5" s="40" t="str">
        <f t="shared" si="7"/>
        <v>11</v>
      </c>
      <c r="R5" s="40" t="str">
        <f t="shared" si="8"/>
        <v/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08006</v>
      </c>
      <c r="B6" s="44" t="str">
        <f>IF(C6="","",VLOOKUP('OPĆI DIO'!$C$1,'OPĆI DIO'!$N$4:$W$137,9,FALSE))</f>
        <v>Sveučilišta i veleučilišta u Republici Hrvatskoj</v>
      </c>
      <c r="C6" s="50">
        <v>11</v>
      </c>
      <c r="D6" s="45" t="str">
        <f t="shared" si="1"/>
        <v>Opći prihodi i primici</v>
      </c>
      <c r="E6" s="50">
        <v>3132</v>
      </c>
      <c r="F6" s="45" t="str">
        <f t="shared" si="2"/>
        <v>Doprinosi za obvezno zdravstveno osiguranje</v>
      </c>
      <c r="G6" s="328"/>
      <c r="H6" s="45" t="str">
        <f t="shared" si="3"/>
        <v/>
      </c>
      <c r="I6" s="45" t="str">
        <f t="shared" si="4"/>
        <v/>
      </c>
      <c r="J6" s="224">
        <v>305250</v>
      </c>
      <c r="K6" s="224">
        <v>315150</v>
      </c>
      <c r="L6" s="224">
        <v>315150</v>
      </c>
      <c r="M6" s="49"/>
      <c r="N6" s="246" t="str">
        <f>IF(C6="","",'OPĆI DIO'!$C$1)</f>
        <v>21053 VELEUČILIŠTE U KARLOVCU</v>
      </c>
      <c r="O6" s="40" t="str">
        <f t="shared" si="5"/>
        <v>313</v>
      </c>
      <c r="P6" s="40" t="str">
        <f t="shared" si="6"/>
        <v>31</v>
      </c>
      <c r="Q6" s="40" t="str">
        <f t="shared" si="7"/>
        <v>11</v>
      </c>
      <c r="R6" s="40" t="str">
        <f t="shared" si="8"/>
        <v/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08006</v>
      </c>
      <c r="B7" s="44" t="str">
        <f>IF(C7="","",VLOOKUP('OPĆI DIO'!$C$1,'OPĆI DIO'!$N$4:$W$137,9,FALSE))</f>
        <v>Sveučilišta i veleučilišta u Republici Hrvatskoj</v>
      </c>
      <c r="C7" s="50">
        <v>11</v>
      </c>
      <c r="D7" s="45" t="str">
        <f t="shared" si="1"/>
        <v>Opći prihodi i primici</v>
      </c>
      <c r="E7" s="50">
        <v>3212</v>
      </c>
      <c r="F7" s="45" t="str">
        <f t="shared" si="2"/>
        <v>Naknade za prijevoz, za rad na terenu i odvojeni život</v>
      </c>
      <c r="G7" s="328"/>
      <c r="H7" s="45" t="str">
        <f t="shared" si="3"/>
        <v/>
      </c>
      <c r="I7" s="45" t="str">
        <f t="shared" si="4"/>
        <v/>
      </c>
      <c r="J7" s="224">
        <v>65000</v>
      </c>
      <c r="K7" s="224">
        <v>80000</v>
      </c>
      <c r="L7" s="224">
        <v>85000</v>
      </c>
      <c r="M7" s="49"/>
      <c r="N7" s="246" t="str">
        <f>IF(C7="","",'OPĆI DIO'!$C$1)</f>
        <v>21053 VELEUČILIŠTE U KARLOVCU</v>
      </c>
      <c r="O7" s="40" t="str">
        <f t="shared" si="5"/>
        <v>321</v>
      </c>
      <c r="P7" s="40" t="str">
        <f t="shared" si="6"/>
        <v>32</v>
      </c>
      <c r="Q7" s="40" t="str">
        <f t="shared" si="7"/>
        <v>11</v>
      </c>
      <c r="R7" s="40" t="str">
        <f t="shared" si="8"/>
        <v/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08006</v>
      </c>
      <c r="B8" s="44" t="str">
        <f>IF(C8="","",VLOOKUP('OPĆI DIO'!$C$1,'OPĆI DIO'!$N$4:$W$137,9,FALSE))</f>
        <v>Sveučilišta i veleučilišta u Republici Hrvatskoj</v>
      </c>
      <c r="C8" s="50">
        <v>11</v>
      </c>
      <c r="D8" s="45" t="str">
        <f t="shared" si="1"/>
        <v>Opći prihodi i primici</v>
      </c>
      <c r="E8" s="50">
        <v>3295</v>
      </c>
      <c r="F8" s="45" t="str">
        <f t="shared" si="2"/>
        <v>Pristojbe i naknade</v>
      </c>
      <c r="G8" s="328"/>
      <c r="H8" s="45" t="str">
        <f t="shared" si="3"/>
        <v/>
      </c>
      <c r="I8" s="45" t="str">
        <f t="shared" si="4"/>
        <v/>
      </c>
      <c r="J8" s="224">
        <v>3000</v>
      </c>
      <c r="K8" s="224"/>
      <c r="L8" s="224"/>
      <c r="M8" s="49"/>
      <c r="N8" s="246" t="str">
        <f>IF(C8="","",'OPĆI DIO'!$C$1)</f>
        <v>21053 VELEUČILIŠTE U KARLOVCU</v>
      </c>
      <c r="O8" s="40" t="str">
        <f t="shared" si="5"/>
        <v>329</v>
      </c>
      <c r="P8" s="40" t="str">
        <f t="shared" si="6"/>
        <v>32</v>
      </c>
      <c r="Q8" s="40" t="str">
        <f t="shared" si="7"/>
        <v>11</v>
      </c>
      <c r="R8" s="40" t="str">
        <f t="shared" si="8"/>
        <v/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08006</v>
      </c>
      <c r="B9" s="44" t="str">
        <f>IF(C9="","",VLOOKUP('OPĆI DIO'!$C$1,'OPĆI DIO'!$N$4:$W$137,9,FALSE))</f>
        <v>Sveučilišta i veleučilišta u Republici Hrvatskoj</v>
      </c>
      <c r="C9" s="50">
        <v>11</v>
      </c>
      <c r="D9" s="45" t="str">
        <f t="shared" si="1"/>
        <v>Opći prihodi i primici</v>
      </c>
      <c r="E9" s="50">
        <v>3296</v>
      </c>
      <c r="F9" s="45" t="str">
        <f t="shared" si="2"/>
        <v>Troškovi sudskih postupaka</v>
      </c>
      <c r="G9" s="328"/>
      <c r="H9" s="45" t="str">
        <f t="shared" si="3"/>
        <v/>
      </c>
      <c r="I9" s="45" t="str">
        <f t="shared" si="4"/>
        <v/>
      </c>
      <c r="J9" s="224">
        <v>24650</v>
      </c>
      <c r="K9" s="224"/>
      <c r="L9" s="224"/>
      <c r="M9" s="49"/>
      <c r="N9" s="246" t="str">
        <f>IF(C9="","",'OPĆI DIO'!$C$1)</f>
        <v>21053 VELEUČILIŠTE U KARLOVCU</v>
      </c>
      <c r="O9" s="40" t="str">
        <f t="shared" si="5"/>
        <v>329</v>
      </c>
      <c r="P9" s="40" t="str">
        <f t="shared" si="6"/>
        <v>32</v>
      </c>
      <c r="Q9" s="40" t="str">
        <f t="shared" si="7"/>
        <v>11</v>
      </c>
      <c r="R9" s="40" t="str">
        <f t="shared" si="8"/>
        <v/>
      </c>
      <c r="S9" s="40" t="str">
        <f t="shared" si="9"/>
        <v>3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08006</v>
      </c>
      <c r="B10" s="44" t="str">
        <f>IF(C10="","",VLOOKUP('OPĆI DIO'!$C$1,'OPĆI DIO'!$N$4:$W$137,9,FALSE))</f>
        <v>Sveučilišta i veleučilišta u Republici Hrvatskoj</v>
      </c>
      <c r="C10" s="50">
        <v>11</v>
      </c>
      <c r="D10" s="45" t="str">
        <f t="shared" si="1"/>
        <v>Opći prihodi i primici</v>
      </c>
      <c r="E10" s="50">
        <v>3433</v>
      </c>
      <c r="F10" s="45" t="str">
        <f t="shared" si="2"/>
        <v>Zatezne kamate</v>
      </c>
      <c r="G10" s="328"/>
      <c r="H10" s="45" t="str">
        <f t="shared" si="3"/>
        <v/>
      </c>
      <c r="I10" s="45" t="str">
        <f t="shared" si="4"/>
        <v/>
      </c>
      <c r="J10" s="224">
        <v>2000</v>
      </c>
      <c r="K10" s="224"/>
      <c r="L10" s="224"/>
      <c r="M10" s="49"/>
      <c r="N10" s="246" t="str">
        <f>IF(C10="","",'OPĆI DIO'!$C$1)</f>
        <v>21053 VELEUČILIŠTE U KARLOVCU</v>
      </c>
      <c r="O10" s="40" t="str">
        <f t="shared" si="5"/>
        <v>343</v>
      </c>
      <c r="P10" s="40" t="str">
        <f t="shared" si="6"/>
        <v>34</v>
      </c>
      <c r="Q10" s="40" t="str">
        <f t="shared" si="7"/>
        <v>11</v>
      </c>
      <c r="R10" s="40" t="str">
        <f t="shared" si="8"/>
        <v/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>08006</v>
      </c>
      <c r="B11" s="44" t="str">
        <f>IF(C11="","",VLOOKUP('OPĆI DIO'!$C$1,'OPĆI DIO'!$N$4:$W$137,9,FALSE))</f>
        <v>Sveučilišta i veleučilišta u Republici Hrvatskoj</v>
      </c>
      <c r="C11" s="50">
        <v>11</v>
      </c>
      <c r="D11" s="45" t="str">
        <f t="shared" si="1"/>
        <v>Opći prihodi i primici</v>
      </c>
      <c r="E11" s="50">
        <v>3211</v>
      </c>
      <c r="F11" s="45" t="str">
        <f t="shared" si="2"/>
        <v>Službena putovanja</v>
      </c>
      <c r="G11" s="328"/>
      <c r="H11" s="45" t="str">
        <f t="shared" si="3"/>
        <v/>
      </c>
      <c r="I11" s="45" t="str">
        <f t="shared" si="4"/>
        <v/>
      </c>
      <c r="J11" s="224">
        <v>1000</v>
      </c>
      <c r="K11" s="224"/>
      <c r="L11" s="224"/>
      <c r="M11" s="49"/>
      <c r="N11" s="246" t="str">
        <f>IF(C11="","",'OPĆI DIO'!$C$1)</f>
        <v>21053 VELEUČILIŠTE U KARLOVCU</v>
      </c>
      <c r="O11" s="40" t="str">
        <f t="shared" si="5"/>
        <v>321</v>
      </c>
      <c r="P11" s="40" t="str">
        <f t="shared" si="6"/>
        <v>32</v>
      </c>
      <c r="Q11" s="40" t="str">
        <f t="shared" si="7"/>
        <v>11</v>
      </c>
      <c r="R11" s="40" t="str">
        <f t="shared" si="8"/>
        <v/>
      </c>
      <c r="S11" s="40" t="str">
        <f t="shared" si="9"/>
        <v>3</v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08006</v>
      </c>
      <c r="B12" s="44" t="str">
        <f>IF(C12="","",VLOOKUP('OPĆI DIO'!$C$1,'OPĆI DIO'!$N$4:$W$137,9,FALSE))</f>
        <v>Sveučilišta i veleučilišta u Republici Hrvatskoj</v>
      </c>
      <c r="C12" s="50">
        <v>11</v>
      </c>
      <c r="D12" s="45" t="str">
        <f t="shared" si="1"/>
        <v>Opći prihodi i primici</v>
      </c>
      <c r="E12" s="50">
        <v>3237</v>
      </c>
      <c r="F12" s="45" t="str">
        <f t="shared" si="2"/>
        <v>Intelektualne i osobne usluge</v>
      </c>
      <c r="G12" s="328"/>
      <c r="H12" s="45" t="str">
        <f t="shared" si="3"/>
        <v/>
      </c>
      <c r="I12" s="45" t="str">
        <f t="shared" si="4"/>
        <v/>
      </c>
      <c r="J12" s="224">
        <v>43158</v>
      </c>
      <c r="K12" s="224"/>
      <c r="L12" s="224"/>
      <c r="M12" s="49"/>
      <c r="N12" s="246" t="str">
        <f>IF(C12="","",'OPĆI DIO'!$C$1)</f>
        <v>21053 VELEUČILIŠTE U KARLOVCU</v>
      </c>
      <c r="O12" s="40" t="str">
        <f t="shared" si="5"/>
        <v>323</v>
      </c>
      <c r="P12" s="40" t="str">
        <f t="shared" si="6"/>
        <v>32</v>
      </c>
      <c r="Q12" s="40" t="str">
        <f t="shared" si="7"/>
        <v>11</v>
      </c>
      <c r="R12" s="40" t="str">
        <f t="shared" si="8"/>
        <v/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08006</v>
      </c>
      <c r="B13" s="44" t="str">
        <f>IF(C13="","",VLOOKUP('OPĆI DIO'!$C$1,'OPĆI DIO'!$N$4:$W$137,9,FALSE))</f>
        <v>Sveučilišta i veleučilišta u Republici Hrvatskoj</v>
      </c>
      <c r="C13" s="50">
        <v>11</v>
      </c>
      <c r="D13" s="45" t="str">
        <f t="shared" si="1"/>
        <v>Opći prihodi i primici</v>
      </c>
      <c r="E13" s="50">
        <v>4221</v>
      </c>
      <c r="F13" s="45" t="str">
        <f t="shared" si="2"/>
        <v>Uredska oprema i namještaj</v>
      </c>
      <c r="G13" s="328"/>
      <c r="H13" s="45" t="str">
        <f t="shared" si="3"/>
        <v/>
      </c>
      <c r="I13" s="45" t="str">
        <f t="shared" si="4"/>
        <v/>
      </c>
      <c r="J13" s="224">
        <v>100774</v>
      </c>
      <c r="K13" s="224">
        <v>89933</v>
      </c>
      <c r="L13" s="224">
        <v>81079</v>
      </c>
      <c r="M13" s="49"/>
      <c r="N13" s="246" t="str">
        <f>IF(C13="","",'OPĆI DIO'!$C$1)</f>
        <v>21053 VELEUČILIŠTE U KARLOVCU</v>
      </c>
      <c r="O13" s="40" t="str">
        <f t="shared" si="5"/>
        <v>422</v>
      </c>
      <c r="P13" s="40" t="str">
        <f t="shared" si="6"/>
        <v>42</v>
      </c>
      <c r="Q13" s="40" t="str">
        <f t="shared" si="7"/>
        <v>11</v>
      </c>
      <c r="R13" s="40" t="str">
        <f t="shared" si="8"/>
        <v/>
      </c>
      <c r="S13" s="40" t="str">
        <f t="shared" si="9"/>
        <v>4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08006</v>
      </c>
      <c r="B14" s="44" t="str">
        <f>IF(C14="","",VLOOKUP('OPĆI DIO'!$C$1,'OPĆI DIO'!$N$4:$W$137,9,FALSE))</f>
        <v>Sveučilišta i veleučilišta u Republici Hrvatskoj</v>
      </c>
      <c r="C14" s="50">
        <v>31</v>
      </c>
      <c r="D14" s="45" t="str">
        <f t="shared" si="1"/>
        <v>Vlastiti prihodi</v>
      </c>
      <c r="E14" s="50">
        <v>3237</v>
      </c>
      <c r="F14" s="45" t="str">
        <f t="shared" si="2"/>
        <v>Intelektualne i osobne usluge</v>
      </c>
      <c r="G14" s="328"/>
      <c r="H14" s="45" t="str">
        <f t="shared" si="3"/>
        <v/>
      </c>
      <c r="I14" s="45" t="str">
        <f t="shared" si="4"/>
        <v/>
      </c>
      <c r="J14" s="224">
        <v>142686</v>
      </c>
      <c r="K14" s="224">
        <v>110850</v>
      </c>
      <c r="L14" s="224">
        <v>110880</v>
      </c>
      <c r="M14" s="49"/>
      <c r="N14" s="246" t="str">
        <f>IF(C14="","",'OPĆI DIO'!$C$1)</f>
        <v>21053 VELEUČILIŠTE U KARLOVCU</v>
      </c>
      <c r="O14" s="40" t="str">
        <f t="shared" si="5"/>
        <v>323</v>
      </c>
      <c r="P14" s="40" t="str">
        <f t="shared" si="6"/>
        <v>32</v>
      </c>
      <c r="Q14" s="40" t="str">
        <f t="shared" si="7"/>
        <v>31</v>
      </c>
      <c r="R14" s="40" t="str">
        <f t="shared" si="8"/>
        <v/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08006</v>
      </c>
      <c r="B15" s="44" t="str">
        <f>IF(C15="","",VLOOKUP('OPĆI DIO'!$C$1,'OPĆI DIO'!$N$4:$W$137,9,FALSE))</f>
        <v>Sveučilišta i veleučilišta u Republici Hrvatskoj</v>
      </c>
      <c r="C15" s="50">
        <v>61</v>
      </c>
      <c r="D15" s="45" t="str">
        <f t="shared" si="1"/>
        <v>Donacije</v>
      </c>
      <c r="E15" s="50">
        <v>3211</v>
      </c>
      <c r="F15" s="45" t="str">
        <f t="shared" si="2"/>
        <v>Službena putovanja</v>
      </c>
      <c r="G15" s="328"/>
      <c r="H15" s="45" t="str">
        <f t="shared" si="3"/>
        <v/>
      </c>
      <c r="I15" s="45" t="str">
        <f t="shared" si="4"/>
        <v/>
      </c>
      <c r="J15" s="224">
        <v>1000</v>
      </c>
      <c r="K15" s="224">
        <v>1200</v>
      </c>
      <c r="L15" s="224">
        <v>1200</v>
      </c>
      <c r="M15" s="49"/>
      <c r="N15" s="246" t="str">
        <f>IF(C15="","",'OPĆI DIO'!$C$1)</f>
        <v>21053 VELEUČILIŠTE U KARLOVCU</v>
      </c>
      <c r="O15" s="40" t="str">
        <f t="shared" si="5"/>
        <v>321</v>
      </c>
      <c r="P15" s="40" t="str">
        <f t="shared" si="6"/>
        <v>32</v>
      </c>
      <c r="Q15" s="40" t="str">
        <f t="shared" si="7"/>
        <v>61</v>
      </c>
      <c r="R15" s="40" t="str">
        <f t="shared" si="8"/>
        <v/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08006</v>
      </c>
      <c r="B16" s="44" t="str">
        <f>IF(C16="","",VLOOKUP('OPĆI DIO'!$C$1,'OPĆI DIO'!$N$4:$W$137,9,FALSE))</f>
        <v>Sveučilišta i veleučilišta u Republici Hrvatskoj</v>
      </c>
      <c r="C16" s="50">
        <v>61</v>
      </c>
      <c r="D16" s="45" t="str">
        <f t="shared" si="1"/>
        <v>Donacije</v>
      </c>
      <c r="E16" s="50">
        <v>3221</v>
      </c>
      <c r="F16" s="45" t="str">
        <f t="shared" si="2"/>
        <v>Uredski materijal i ostali materijalni rashodi</v>
      </c>
      <c r="G16" s="328"/>
      <c r="H16" s="45" t="str">
        <f t="shared" si="3"/>
        <v/>
      </c>
      <c r="I16" s="45" t="str">
        <f t="shared" si="4"/>
        <v/>
      </c>
      <c r="J16" s="224">
        <v>250</v>
      </c>
      <c r="K16" s="224">
        <v>300</v>
      </c>
      <c r="L16" s="224">
        <v>300</v>
      </c>
      <c r="M16" s="49"/>
      <c r="N16" s="246" t="str">
        <f>IF(C16="","",'OPĆI DIO'!$C$1)</f>
        <v>21053 VELEUČILIŠTE U KARLOVCU</v>
      </c>
      <c r="O16" s="40" t="str">
        <f t="shared" si="5"/>
        <v>322</v>
      </c>
      <c r="P16" s="40" t="str">
        <f t="shared" si="6"/>
        <v>32</v>
      </c>
      <c r="Q16" s="40" t="str">
        <f t="shared" si="7"/>
        <v>61</v>
      </c>
      <c r="R16" s="40" t="str">
        <f t="shared" si="8"/>
        <v/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08006</v>
      </c>
      <c r="B17" s="44" t="str">
        <f>IF(C17="","",VLOOKUP('OPĆI DIO'!$C$1,'OPĆI DIO'!$N$4:$W$137,9,FALSE))</f>
        <v>Sveučilišta i veleučilišta u Republici Hrvatskoj</v>
      </c>
      <c r="C17" s="50">
        <v>61</v>
      </c>
      <c r="D17" s="45" t="str">
        <f t="shared" si="1"/>
        <v>Donacije</v>
      </c>
      <c r="E17" s="50">
        <v>3224</v>
      </c>
      <c r="F17" s="45" t="str">
        <f t="shared" si="2"/>
        <v>Materijal i dijelovi za tekuće i investicijsko održavanje</v>
      </c>
      <c r="G17" s="328"/>
      <c r="H17" s="45" t="str">
        <f t="shared" si="3"/>
        <v/>
      </c>
      <c r="I17" s="45" t="str">
        <f t="shared" si="4"/>
        <v/>
      </c>
      <c r="J17" s="224">
        <v>250</v>
      </c>
      <c r="K17" s="224">
        <v>250</v>
      </c>
      <c r="L17" s="224">
        <v>250</v>
      </c>
      <c r="M17" s="49"/>
      <c r="N17" s="246" t="str">
        <f>IF(C17="","",'OPĆI DIO'!$C$1)</f>
        <v>21053 VELEUČILIŠTE U KARLOVCU</v>
      </c>
      <c r="O17" s="40" t="str">
        <f t="shared" si="5"/>
        <v>322</v>
      </c>
      <c r="P17" s="40" t="str">
        <f t="shared" si="6"/>
        <v>32</v>
      </c>
      <c r="Q17" s="40" t="str">
        <f t="shared" si="7"/>
        <v>61</v>
      </c>
      <c r="R17" s="40" t="str">
        <f t="shared" si="8"/>
        <v/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08006</v>
      </c>
      <c r="B18" s="44" t="str">
        <f>IF(C18="","",VLOOKUP('OPĆI DIO'!$C$1,'OPĆI DIO'!$N$4:$W$137,9,FALSE))</f>
        <v>Sveučilišta i veleučilišta u Republici Hrvatskoj</v>
      </c>
      <c r="C18" s="50">
        <v>61</v>
      </c>
      <c r="D18" s="45" t="str">
        <f t="shared" si="1"/>
        <v>Donacije</v>
      </c>
      <c r="E18" s="50">
        <v>3225</v>
      </c>
      <c r="F18" s="45" t="str">
        <f t="shared" si="2"/>
        <v>Sitni inventar i auto gume</v>
      </c>
      <c r="G18" s="328"/>
      <c r="H18" s="45" t="str">
        <f t="shared" si="3"/>
        <v/>
      </c>
      <c r="I18" s="45" t="str">
        <f t="shared" si="4"/>
        <v/>
      </c>
      <c r="J18" s="224">
        <v>3000</v>
      </c>
      <c r="K18" s="224">
        <v>3200</v>
      </c>
      <c r="L18" s="224">
        <v>3500</v>
      </c>
      <c r="M18" s="49"/>
      <c r="N18" s="246" t="str">
        <f>IF(C18="","",'OPĆI DIO'!$C$1)</f>
        <v>21053 VELEUČILIŠTE U KARLOVCU</v>
      </c>
      <c r="O18" s="40" t="str">
        <f t="shared" si="5"/>
        <v>322</v>
      </c>
      <c r="P18" s="40" t="str">
        <f t="shared" si="6"/>
        <v>32</v>
      </c>
      <c r="Q18" s="40" t="str">
        <f t="shared" si="7"/>
        <v>61</v>
      </c>
      <c r="R18" s="40" t="str">
        <f t="shared" si="8"/>
        <v/>
      </c>
      <c r="S18" s="40" t="str">
        <f t="shared" si="9"/>
        <v>3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>08006</v>
      </c>
      <c r="B19" s="44" t="str">
        <f>IF(C19="","",VLOOKUP('OPĆI DIO'!$C$1,'OPĆI DIO'!$N$4:$W$137,9,FALSE))</f>
        <v>Sveučilišta i veleučilišta u Republici Hrvatskoj</v>
      </c>
      <c r="C19" s="50">
        <v>61</v>
      </c>
      <c r="D19" s="45" t="str">
        <f t="shared" si="1"/>
        <v>Donacije</v>
      </c>
      <c r="E19" s="50">
        <v>3231</v>
      </c>
      <c r="F19" s="45" t="str">
        <f t="shared" si="2"/>
        <v>Usluge telefona, pošte i prijevoza</v>
      </c>
      <c r="G19" s="328"/>
      <c r="H19" s="45" t="str">
        <f t="shared" si="3"/>
        <v/>
      </c>
      <c r="I19" s="45" t="str">
        <f t="shared" si="4"/>
        <v/>
      </c>
      <c r="J19" s="224">
        <v>3000</v>
      </c>
      <c r="K19" s="224">
        <v>3500</v>
      </c>
      <c r="L19" s="224">
        <v>4000</v>
      </c>
      <c r="M19" s="49"/>
      <c r="N19" s="246" t="str">
        <f>IF(C19="","",'OPĆI DIO'!$C$1)</f>
        <v>21053 VELEUČILIŠTE U KARLOVCU</v>
      </c>
      <c r="O19" s="40" t="str">
        <f t="shared" si="5"/>
        <v>323</v>
      </c>
      <c r="P19" s="40" t="str">
        <f t="shared" si="6"/>
        <v>32</v>
      </c>
      <c r="Q19" s="40" t="str">
        <f t="shared" si="7"/>
        <v>61</v>
      </c>
      <c r="R19" s="40" t="str">
        <f t="shared" si="8"/>
        <v/>
      </c>
      <c r="S19" s="40" t="str">
        <f t="shared" si="9"/>
        <v>3</v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08006</v>
      </c>
      <c r="B20" s="44" t="str">
        <f>IF(C20="","",VLOOKUP('OPĆI DIO'!$C$1,'OPĆI DIO'!$N$4:$W$137,9,FALSE))</f>
        <v>Sveučilišta i veleučilišta u Republici Hrvatskoj</v>
      </c>
      <c r="C20" s="50">
        <v>61</v>
      </c>
      <c r="D20" s="45" t="str">
        <f t="shared" si="1"/>
        <v>Donacije</v>
      </c>
      <c r="E20" s="50">
        <v>3241</v>
      </c>
      <c r="F20" s="45" t="str">
        <f t="shared" si="2"/>
        <v>Naknade troškova osobama izvan radnog odnosa</v>
      </c>
      <c r="G20" s="328"/>
      <c r="H20" s="45" t="str">
        <f t="shared" si="3"/>
        <v/>
      </c>
      <c r="I20" s="45" t="str">
        <f t="shared" si="4"/>
        <v/>
      </c>
      <c r="J20" s="224">
        <v>1500</v>
      </c>
      <c r="K20" s="224">
        <v>1600</v>
      </c>
      <c r="L20" s="224">
        <v>1700</v>
      </c>
      <c r="M20" s="49"/>
      <c r="N20" s="246" t="str">
        <f>IF(C20="","",'OPĆI DIO'!$C$1)</f>
        <v>21053 VELEUČILIŠTE U KARLOVCU</v>
      </c>
      <c r="O20" s="40" t="str">
        <f t="shared" si="5"/>
        <v>324</v>
      </c>
      <c r="P20" s="40" t="str">
        <f t="shared" si="6"/>
        <v>32</v>
      </c>
      <c r="Q20" s="40" t="str">
        <f t="shared" si="7"/>
        <v>61</v>
      </c>
      <c r="R20" s="40" t="str">
        <f t="shared" si="8"/>
        <v/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08006</v>
      </c>
      <c r="B21" s="44" t="str">
        <f>IF(C21="","",VLOOKUP('OPĆI DIO'!$C$1,'OPĆI DIO'!$N$4:$W$137,9,FALSE))</f>
        <v>Sveučilišta i veleučilišta u Republici Hrvatskoj</v>
      </c>
      <c r="C21" s="50">
        <v>61</v>
      </c>
      <c r="D21" s="45" t="str">
        <f t="shared" si="1"/>
        <v>Donacije</v>
      </c>
      <c r="E21" s="50">
        <v>3293</v>
      </c>
      <c r="F21" s="45" t="str">
        <f t="shared" si="2"/>
        <v>Reprezentacija</v>
      </c>
      <c r="G21" s="328"/>
      <c r="H21" s="45" t="str">
        <f t="shared" si="3"/>
        <v/>
      </c>
      <c r="I21" s="45" t="str">
        <f t="shared" si="4"/>
        <v/>
      </c>
      <c r="J21" s="224">
        <v>1000</v>
      </c>
      <c r="K21" s="224">
        <v>1300</v>
      </c>
      <c r="L21" s="224">
        <v>1500</v>
      </c>
      <c r="M21" s="49"/>
      <c r="N21" s="246" t="str">
        <f>IF(C21="","",'OPĆI DIO'!$C$1)</f>
        <v>21053 VELEUČILIŠTE U KARLOVCU</v>
      </c>
      <c r="O21" s="40" t="str">
        <f t="shared" si="5"/>
        <v>329</v>
      </c>
      <c r="P21" s="40" t="str">
        <f t="shared" si="6"/>
        <v>32</v>
      </c>
      <c r="Q21" s="40" t="str">
        <f t="shared" si="7"/>
        <v>61</v>
      </c>
      <c r="R21" s="40" t="str">
        <f t="shared" si="8"/>
        <v/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08006</v>
      </c>
      <c r="B22" s="44" t="str">
        <f>IF(C22="","",VLOOKUP('OPĆI DIO'!$C$1,'OPĆI DIO'!$N$4:$W$137,9,FALSE))</f>
        <v>Sveučilišta i veleučilišta u Republici Hrvatskoj</v>
      </c>
      <c r="C22" s="50">
        <v>61</v>
      </c>
      <c r="D22" s="45" t="str">
        <f t="shared" si="1"/>
        <v>Donacije</v>
      </c>
      <c r="E22" s="50">
        <v>4227</v>
      </c>
      <c r="F22" s="45" t="str">
        <f t="shared" si="2"/>
        <v>Uređaji, strojevi i oprema za ostale namjene</v>
      </c>
      <c r="G22" s="328"/>
      <c r="H22" s="45" t="str">
        <f t="shared" si="3"/>
        <v/>
      </c>
      <c r="I22" s="45" t="str">
        <f t="shared" si="4"/>
        <v/>
      </c>
      <c r="J22" s="224">
        <v>5000</v>
      </c>
      <c r="K22" s="224">
        <v>3650</v>
      </c>
      <c r="L22" s="224">
        <v>2550</v>
      </c>
      <c r="M22" s="49"/>
      <c r="N22" s="246" t="str">
        <f>IF(C22="","",'OPĆI DIO'!$C$1)</f>
        <v>21053 VELEUČILIŠTE U KARLOVCU</v>
      </c>
      <c r="O22" s="40" t="str">
        <f t="shared" si="5"/>
        <v>422</v>
      </c>
      <c r="P22" s="40" t="str">
        <f t="shared" si="6"/>
        <v>42</v>
      </c>
      <c r="Q22" s="40" t="str">
        <f t="shared" si="7"/>
        <v>61</v>
      </c>
      <c r="R22" s="40" t="str">
        <f t="shared" si="8"/>
        <v/>
      </c>
      <c r="S22" s="40" t="str">
        <f t="shared" si="9"/>
        <v>4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/>
      </c>
      <c r="B23" s="44" t="str">
        <f>IF(C23="","",VLOOKUP('OPĆI DIO'!$C$1,'OPĆI DIO'!$N$4:$W$137,9,FALSE))</f>
        <v/>
      </c>
      <c r="C23" s="50"/>
      <c r="D23" s="45" t="str">
        <f t="shared" si="1"/>
        <v/>
      </c>
      <c r="E23" s="50"/>
      <c r="F23" s="45" t="str">
        <f t="shared" si="2"/>
        <v/>
      </c>
      <c r="G23" s="328"/>
      <c r="H23" s="45" t="str">
        <f t="shared" si="3"/>
        <v/>
      </c>
      <c r="I23" s="45" t="str">
        <f t="shared" si="4"/>
        <v/>
      </c>
      <c r="J23" s="224"/>
      <c r="K23" s="224"/>
      <c r="L23" s="224"/>
      <c r="M23" s="49"/>
      <c r="N23" s="246" t="str">
        <f>IF(C23="","",'OPĆI DIO'!$C$1)</f>
        <v/>
      </c>
      <c r="O23" s="40" t="str">
        <f t="shared" si="5"/>
        <v/>
      </c>
      <c r="P23" s="40" t="str">
        <f t="shared" si="6"/>
        <v/>
      </c>
      <c r="Q23" s="40" t="str">
        <f t="shared" si="7"/>
        <v/>
      </c>
      <c r="R23" s="40" t="str">
        <f t="shared" si="8"/>
        <v/>
      </c>
      <c r="S23" s="40" t="str">
        <f t="shared" si="9"/>
        <v/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>08006</v>
      </c>
      <c r="B24" s="44" t="str">
        <f>IF(C24="","",VLOOKUP('OPĆI DIO'!$C$1,'OPĆI DIO'!$N$4:$W$137,9,FALSE))</f>
        <v>Sveučilišta i veleučilišta u Republici Hrvatskoj</v>
      </c>
      <c r="C24" s="50">
        <v>43</v>
      </c>
      <c r="D24" s="45" t="str">
        <f t="shared" si="1"/>
        <v>Ostali prihodi za posebne namjene</v>
      </c>
      <c r="E24" s="50">
        <v>3212</v>
      </c>
      <c r="F24" s="45" t="str">
        <f t="shared" si="2"/>
        <v>Naknade za prijevoz, za rad na terenu i odvojeni život</v>
      </c>
      <c r="G24" s="328" t="s">
        <v>665</v>
      </c>
      <c r="H24" s="45" t="str">
        <f t="shared" si="3"/>
        <v>PROGRAMSKO FINANCIRANJE JAVNIH VISOKIH UČILIŠTA</v>
      </c>
      <c r="I24" s="45" t="str">
        <f t="shared" si="4"/>
        <v>0942</v>
      </c>
      <c r="J24" s="224">
        <v>22000</v>
      </c>
      <c r="K24" s="224">
        <v>22000</v>
      </c>
      <c r="L24" s="224">
        <v>25000</v>
      </c>
      <c r="M24" s="49"/>
      <c r="N24" s="246" t="str">
        <f>IF(C24="","",'OPĆI DIO'!$C$1)</f>
        <v>21053 VELEUČILIŠTE U KARLOVCU</v>
      </c>
      <c r="O24" s="40" t="str">
        <f t="shared" si="5"/>
        <v>321</v>
      </c>
      <c r="P24" s="40" t="str">
        <f t="shared" si="6"/>
        <v>32</v>
      </c>
      <c r="Q24" s="40" t="str">
        <f t="shared" si="7"/>
        <v>43</v>
      </c>
      <c r="R24" s="40" t="str">
        <f t="shared" si="8"/>
        <v>94</v>
      </c>
      <c r="S24" s="40" t="str">
        <f t="shared" si="9"/>
        <v>3</v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08006</v>
      </c>
      <c r="B25" s="44" t="str">
        <f>IF(C25="","",VLOOKUP('OPĆI DIO'!$C$1,'OPĆI DIO'!$N$4:$W$137,9,FALSE))</f>
        <v>Sveučilišta i veleučilišta u Republici Hrvatskoj</v>
      </c>
      <c r="C25" s="50">
        <v>43</v>
      </c>
      <c r="D25" s="45" t="str">
        <f t="shared" si="1"/>
        <v>Ostali prihodi za posebne namjene</v>
      </c>
      <c r="E25" s="50">
        <v>3111</v>
      </c>
      <c r="F25" s="45" t="str">
        <f t="shared" si="2"/>
        <v>Plaće za redovan rad</v>
      </c>
      <c r="G25" s="328" t="s">
        <v>665</v>
      </c>
      <c r="H25" s="45" t="str">
        <f t="shared" si="3"/>
        <v>PROGRAMSKO FINANCIRANJE JAVNIH VISOKIH UČILIŠTA</v>
      </c>
      <c r="I25" s="45" t="str">
        <f t="shared" si="4"/>
        <v>0942</v>
      </c>
      <c r="J25" s="224">
        <v>545000</v>
      </c>
      <c r="K25" s="224">
        <v>490000</v>
      </c>
      <c r="L25" s="224">
        <v>500000</v>
      </c>
      <c r="M25" s="49"/>
      <c r="N25" s="246" t="str">
        <f>IF(C25="","",'OPĆI DIO'!$C$1)</f>
        <v>21053 VELEUČILIŠTE U KARLOVCU</v>
      </c>
      <c r="O25" s="40" t="str">
        <f t="shared" si="5"/>
        <v>311</v>
      </c>
      <c r="P25" s="40" t="str">
        <f t="shared" si="6"/>
        <v>31</v>
      </c>
      <c r="Q25" s="40" t="str">
        <f t="shared" si="7"/>
        <v>43</v>
      </c>
      <c r="R25" s="40" t="str">
        <f t="shared" si="8"/>
        <v>94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08006</v>
      </c>
      <c r="B26" s="44" t="str">
        <f>IF(C26="","",VLOOKUP('OPĆI DIO'!$C$1,'OPĆI DIO'!$N$4:$W$137,9,FALSE))</f>
        <v>Sveučilišta i veleučilišta u Republici Hrvatskoj</v>
      </c>
      <c r="C26" s="50">
        <v>43</v>
      </c>
      <c r="D26" s="45" t="str">
        <f t="shared" si="1"/>
        <v>Ostali prihodi za posebne namjene</v>
      </c>
      <c r="E26" s="50">
        <v>3121</v>
      </c>
      <c r="F26" s="45" t="str">
        <f t="shared" si="2"/>
        <v>Ostali rashodi za zaposlene</v>
      </c>
      <c r="G26" s="328" t="s">
        <v>665</v>
      </c>
      <c r="H26" s="45" t="str">
        <f t="shared" si="3"/>
        <v>PROGRAMSKO FINANCIRANJE JAVNIH VISOKIH UČILIŠTA</v>
      </c>
      <c r="I26" s="45" t="str">
        <f t="shared" si="4"/>
        <v>0942</v>
      </c>
      <c r="J26" s="224">
        <v>30000</v>
      </c>
      <c r="K26" s="224">
        <v>32000</v>
      </c>
      <c r="L26" s="224">
        <v>35000</v>
      </c>
      <c r="M26" s="49"/>
      <c r="N26" s="246" t="str">
        <f>IF(C26="","",'OPĆI DIO'!$C$1)</f>
        <v>21053 VELEUČILIŠTE U KARLOVCU</v>
      </c>
      <c r="O26" s="40" t="str">
        <f t="shared" si="5"/>
        <v>312</v>
      </c>
      <c r="P26" s="40" t="str">
        <f t="shared" si="6"/>
        <v>31</v>
      </c>
      <c r="Q26" s="40" t="str">
        <f t="shared" si="7"/>
        <v>43</v>
      </c>
      <c r="R26" s="40" t="str">
        <f t="shared" si="8"/>
        <v>94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08006</v>
      </c>
      <c r="B27" s="44" t="str">
        <f>IF(C27="","",VLOOKUP('OPĆI DIO'!$C$1,'OPĆI DIO'!$N$4:$W$137,9,FALSE))</f>
        <v>Sveučilišta i veleučilišta u Republici Hrvatskoj</v>
      </c>
      <c r="C27" s="50">
        <v>43</v>
      </c>
      <c r="D27" s="45" t="str">
        <f t="shared" si="1"/>
        <v>Ostali prihodi za posebne namjene</v>
      </c>
      <c r="E27" s="50">
        <v>3132</v>
      </c>
      <c r="F27" s="45" t="str">
        <f t="shared" si="2"/>
        <v>Doprinosi za obvezno zdravstveno osiguranje</v>
      </c>
      <c r="G27" s="328" t="s">
        <v>665</v>
      </c>
      <c r="H27" s="45" t="str">
        <f t="shared" si="3"/>
        <v>PROGRAMSKO FINANCIRANJE JAVNIH VISOKIH UČILIŠTA</v>
      </c>
      <c r="I27" s="45" t="str">
        <f t="shared" si="4"/>
        <v>0942</v>
      </c>
      <c r="J27" s="224">
        <v>89925</v>
      </c>
      <c r="K27" s="224">
        <v>80850</v>
      </c>
      <c r="L27" s="224">
        <v>82500</v>
      </c>
      <c r="M27" s="49"/>
      <c r="N27" s="246" t="str">
        <f>IF(C27="","",'OPĆI DIO'!$C$1)</f>
        <v>21053 VELEUČILIŠTE U KARLOVCU</v>
      </c>
      <c r="O27" s="40" t="str">
        <f t="shared" si="5"/>
        <v>313</v>
      </c>
      <c r="P27" s="40" t="str">
        <f t="shared" si="6"/>
        <v>31</v>
      </c>
      <c r="Q27" s="40" t="str">
        <f t="shared" si="7"/>
        <v>43</v>
      </c>
      <c r="R27" s="40" t="str">
        <f t="shared" si="8"/>
        <v>94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>08006</v>
      </c>
      <c r="B28" s="44" t="str">
        <f>IF(C28="","",VLOOKUP('OPĆI DIO'!$C$1,'OPĆI DIO'!$N$4:$W$137,9,FALSE))</f>
        <v>Sveučilišta i veleučilišta u Republici Hrvatskoj</v>
      </c>
      <c r="C28" s="50">
        <v>43</v>
      </c>
      <c r="D28" s="45" t="str">
        <f t="shared" si="1"/>
        <v>Ostali prihodi za posebne namjene</v>
      </c>
      <c r="E28" s="50">
        <v>3211</v>
      </c>
      <c r="F28" s="45" t="str">
        <f t="shared" si="2"/>
        <v>Službena putovanja</v>
      </c>
      <c r="G28" s="328" t="s">
        <v>665</v>
      </c>
      <c r="H28" s="45" t="str">
        <f t="shared" si="3"/>
        <v>PROGRAMSKO FINANCIRANJE JAVNIH VISOKIH UČILIŠTA</v>
      </c>
      <c r="I28" s="45" t="str">
        <f t="shared" si="4"/>
        <v>0942</v>
      </c>
      <c r="J28" s="224">
        <v>100000</v>
      </c>
      <c r="K28" s="224">
        <v>120000</v>
      </c>
      <c r="L28" s="224">
        <v>130000</v>
      </c>
      <c r="M28" s="49"/>
      <c r="N28" s="246" t="str">
        <f>IF(C28="","",'OPĆI DIO'!$C$1)</f>
        <v>21053 VELEUČILIŠTE U KARLOVCU</v>
      </c>
      <c r="O28" s="40" t="str">
        <f t="shared" si="5"/>
        <v>321</v>
      </c>
      <c r="P28" s="40" t="str">
        <f t="shared" si="6"/>
        <v>32</v>
      </c>
      <c r="Q28" s="40" t="str">
        <f t="shared" si="7"/>
        <v>43</v>
      </c>
      <c r="R28" s="40" t="str">
        <f t="shared" si="8"/>
        <v>94</v>
      </c>
      <c r="S28" s="40" t="str">
        <f t="shared" si="9"/>
        <v>3</v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08006</v>
      </c>
      <c r="B29" s="44" t="str">
        <f>IF(C29="","",VLOOKUP('OPĆI DIO'!$C$1,'OPĆI DIO'!$N$4:$W$137,9,FALSE))</f>
        <v>Sveučilišta i veleučilišta u Republici Hrvatskoj</v>
      </c>
      <c r="C29" s="50">
        <v>43</v>
      </c>
      <c r="D29" s="45" t="str">
        <f t="shared" si="1"/>
        <v>Ostali prihodi za posebne namjene</v>
      </c>
      <c r="E29" s="50">
        <v>3213</v>
      </c>
      <c r="F29" s="45" t="str">
        <f t="shared" si="2"/>
        <v>Stručno usavršavanje zaposlenika</v>
      </c>
      <c r="G29" s="328" t="s">
        <v>665</v>
      </c>
      <c r="H29" s="45" t="str">
        <f t="shared" si="3"/>
        <v>PROGRAMSKO FINANCIRANJE JAVNIH VISOKIH UČILIŠTA</v>
      </c>
      <c r="I29" s="45" t="str">
        <f t="shared" si="4"/>
        <v>0942</v>
      </c>
      <c r="J29" s="224">
        <v>30000</v>
      </c>
      <c r="K29" s="224">
        <v>30000</v>
      </c>
      <c r="L29" s="224">
        <v>30000</v>
      </c>
      <c r="M29" s="49"/>
      <c r="N29" s="246" t="str">
        <f>IF(C29="","",'OPĆI DIO'!$C$1)</f>
        <v>21053 VELEUČILIŠTE U KARLOVCU</v>
      </c>
      <c r="O29" s="40" t="str">
        <f t="shared" si="5"/>
        <v>321</v>
      </c>
      <c r="P29" s="40" t="str">
        <f t="shared" si="6"/>
        <v>32</v>
      </c>
      <c r="Q29" s="40" t="str">
        <f t="shared" si="7"/>
        <v>43</v>
      </c>
      <c r="R29" s="40" t="str">
        <f t="shared" si="8"/>
        <v>94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08006</v>
      </c>
      <c r="B30" s="44" t="str">
        <f>IF(C30="","",VLOOKUP('OPĆI DIO'!$C$1,'OPĆI DIO'!$N$4:$W$137,9,FALSE))</f>
        <v>Sveučilišta i veleučilišta u Republici Hrvatskoj</v>
      </c>
      <c r="C30" s="50">
        <v>43</v>
      </c>
      <c r="D30" s="45" t="str">
        <f t="shared" si="1"/>
        <v>Ostali prihodi za posebne namjene</v>
      </c>
      <c r="E30" s="50">
        <v>3221</v>
      </c>
      <c r="F30" s="45" t="str">
        <f t="shared" si="2"/>
        <v>Uredski materijal i ostali materijalni rashodi</v>
      </c>
      <c r="G30" s="328" t="s">
        <v>665</v>
      </c>
      <c r="H30" s="45" t="str">
        <f t="shared" si="3"/>
        <v>PROGRAMSKO FINANCIRANJE JAVNIH VISOKIH UČILIŠTA</v>
      </c>
      <c r="I30" s="45" t="str">
        <f t="shared" si="4"/>
        <v>0942</v>
      </c>
      <c r="J30" s="224">
        <v>23000</v>
      </c>
      <c r="K30" s="224">
        <v>24000</v>
      </c>
      <c r="L30" s="224">
        <v>25000</v>
      </c>
      <c r="M30" s="49"/>
      <c r="N30" s="246" t="str">
        <f>IF(C30="","",'OPĆI DIO'!$C$1)</f>
        <v>21053 VELEUČILIŠTE U KARLOVCU</v>
      </c>
      <c r="O30" s="40" t="str">
        <f t="shared" si="5"/>
        <v>322</v>
      </c>
      <c r="P30" s="40" t="str">
        <f t="shared" si="6"/>
        <v>32</v>
      </c>
      <c r="Q30" s="40" t="str">
        <f t="shared" si="7"/>
        <v>43</v>
      </c>
      <c r="R30" s="40" t="str">
        <f t="shared" si="8"/>
        <v>94</v>
      </c>
      <c r="S30" s="40" t="str">
        <f t="shared" si="9"/>
        <v>3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08006</v>
      </c>
      <c r="B31" s="44" t="str">
        <f>IF(C31="","",VLOOKUP('OPĆI DIO'!$C$1,'OPĆI DIO'!$N$4:$W$137,9,FALSE))</f>
        <v>Sveučilišta i veleučilišta u Republici Hrvatskoj</v>
      </c>
      <c r="C31" s="50">
        <v>43</v>
      </c>
      <c r="D31" s="45" t="str">
        <f t="shared" si="1"/>
        <v>Ostali prihodi za posebne namjene</v>
      </c>
      <c r="E31" s="50">
        <v>3222</v>
      </c>
      <c r="F31" s="45" t="str">
        <f t="shared" si="2"/>
        <v>Materijal i sirovine</v>
      </c>
      <c r="G31" s="328" t="s">
        <v>665</v>
      </c>
      <c r="H31" s="45" t="str">
        <f t="shared" si="3"/>
        <v>PROGRAMSKO FINANCIRANJE JAVNIH VISOKIH UČILIŠTA</v>
      </c>
      <c r="I31" s="45" t="str">
        <f t="shared" si="4"/>
        <v>0942</v>
      </c>
      <c r="J31" s="224">
        <v>25000</v>
      </c>
      <c r="K31" s="224">
        <v>23000</v>
      </c>
      <c r="L31" s="224">
        <v>25000</v>
      </c>
      <c r="M31" s="49"/>
      <c r="N31" s="246" t="str">
        <f>IF(C31="","",'OPĆI DIO'!$C$1)</f>
        <v>21053 VELEUČILIŠTE U KARLOVCU</v>
      </c>
      <c r="O31" s="40" t="str">
        <f t="shared" si="5"/>
        <v>322</v>
      </c>
      <c r="P31" s="40" t="str">
        <f t="shared" si="6"/>
        <v>32</v>
      </c>
      <c r="Q31" s="40" t="str">
        <f t="shared" si="7"/>
        <v>43</v>
      </c>
      <c r="R31" s="40" t="str">
        <f t="shared" si="8"/>
        <v>94</v>
      </c>
      <c r="S31" s="40" t="str">
        <f t="shared" si="9"/>
        <v>3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08006</v>
      </c>
      <c r="B32" s="44" t="str">
        <f>IF(C32="","",VLOOKUP('OPĆI DIO'!$C$1,'OPĆI DIO'!$N$4:$W$137,9,FALSE))</f>
        <v>Sveučilišta i veleučilišta u Republici Hrvatskoj</v>
      </c>
      <c r="C32" s="50">
        <v>43</v>
      </c>
      <c r="D32" s="45" t="str">
        <f t="shared" si="1"/>
        <v>Ostali prihodi za posebne namjene</v>
      </c>
      <c r="E32" s="50">
        <v>3223</v>
      </c>
      <c r="F32" s="45" t="str">
        <f t="shared" si="2"/>
        <v>Energija</v>
      </c>
      <c r="G32" s="328" t="s">
        <v>665</v>
      </c>
      <c r="H32" s="45" t="str">
        <f t="shared" si="3"/>
        <v>PROGRAMSKO FINANCIRANJE JAVNIH VISOKIH UČILIŠTA</v>
      </c>
      <c r="I32" s="45" t="str">
        <f t="shared" si="4"/>
        <v>0942</v>
      </c>
      <c r="J32" s="224">
        <v>125000</v>
      </c>
      <c r="K32" s="224">
        <v>120000</v>
      </c>
      <c r="L32" s="224">
        <v>120000</v>
      </c>
      <c r="M32" s="49"/>
      <c r="N32" s="246" t="str">
        <f>IF(C32="","",'OPĆI DIO'!$C$1)</f>
        <v>21053 VELEUČILIŠTE U KARLOVCU</v>
      </c>
      <c r="O32" s="40" t="str">
        <f t="shared" si="5"/>
        <v>322</v>
      </c>
      <c r="P32" s="40" t="str">
        <f t="shared" si="6"/>
        <v>32</v>
      </c>
      <c r="Q32" s="40" t="str">
        <f t="shared" si="7"/>
        <v>43</v>
      </c>
      <c r="R32" s="40" t="str">
        <f t="shared" si="8"/>
        <v>94</v>
      </c>
      <c r="S32" s="40" t="str">
        <f t="shared" si="9"/>
        <v>3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08006</v>
      </c>
      <c r="B33" s="44" t="str">
        <f>IF(C33="","",VLOOKUP('OPĆI DIO'!$C$1,'OPĆI DIO'!$N$4:$W$137,9,FALSE))</f>
        <v>Sveučilišta i veleučilišta u Republici Hrvatskoj</v>
      </c>
      <c r="C33" s="50">
        <v>43</v>
      </c>
      <c r="D33" s="45" t="str">
        <f t="shared" si="1"/>
        <v>Ostali prihodi za posebne namjene</v>
      </c>
      <c r="E33" s="50">
        <v>3224</v>
      </c>
      <c r="F33" s="45" t="str">
        <f t="shared" si="2"/>
        <v>Materijal i dijelovi za tekuće i investicijsko održavanje</v>
      </c>
      <c r="G33" s="328" t="s">
        <v>665</v>
      </c>
      <c r="H33" s="45" t="str">
        <f t="shared" si="3"/>
        <v>PROGRAMSKO FINANCIRANJE JAVNIH VISOKIH UČILIŠTA</v>
      </c>
      <c r="I33" s="45" t="str">
        <f t="shared" si="4"/>
        <v>0942</v>
      </c>
      <c r="J33" s="224">
        <v>9570</v>
      </c>
      <c r="K33" s="224">
        <v>10000</v>
      </c>
      <c r="L33" s="224">
        <v>10000</v>
      </c>
      <c r="M33" s="49"/>
      <c r="N33" s="246" t="str">
        <f>IF(C33="","",'OPĆI DIO'!$C$1)</f>
        <v>21053 VELEUČILIŠTE U KARLOVCU</v>
      </c>
      <c r="O33" s="40" t="str">
        <f t="shared" si="5"/>
        <v>322</v>
      </c>
      <c r="P33" s="40" t="str">
        <f t="shared" si="6"/>
        <v>32</v>
      </c>
      <c r="Q33" s="40" t="str">
        <f t="shared" si="7"/>
        <v>43</v>
      </c>
      <c r="R33" s="40" t="str">
        <f t="shared" si="8"/>
        <v>94</v>
      </c>
      <c r="S33" s="40" t="str">
        <f t="shared" si="9"/>
        <v>3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08006</v>
      </c>
      <c r="B34" s="44" t="str">
        <f>IF(C34="","",VLOOKUP('OPĆI DIO'!$C$1,'OPĆI DIO'!$N$4:$W$137,9,FALSE))</f>
        <v>Sveučilišta i veleučilišta u Republici Hrvatskoj</v>
      </c>
      <c r="C34" s="50">
        <v>43</v>
      </c>
      <c r="D34" s="45" t="str">
        <f t="shared" si="1"/>
        <v>Ostali prihodi za posebne namjene</v>
      </c>
      <c r="E34" s="50">
        <v>3225</v>
      </c>
      <c r="F34" s="45" t="str">
        <f t="shared" si="2"/>
        <v>Sitni inventar i auto gume</v>
      </c>
      <c r="G34" s="328" t="s">
        <v>665</v>
      </c>
      <c r="H34" s="45" t="str">
        <f t="shared" si="3"/>
        <v>PROGRAMSKO FINANCIRANJE JAVNIH VISOKIH UČILIŠTA</v>
      </c>
      <c r="I34" s="45" t="str">
        <f t="shared" si="4"/>
        <v>0942</v>
      </c>
      <c r="J34" s="224">
        <v>3500</v>
      </c>
      <c r="K34" s="224">
        <v>2700</v>
      </c>
      <c r="L34" s="224">
        <v>3000</v>
      </c>
      <c r="M34" s="49"/>
      <c r="N34" s="246" t="str">
        <f>IF(C34="","",'OPĆI DIO'!$C$1)</f>
        <v>21053 VELEUČILIŠTE U KARLOVCU</v>
      </c>
      <c r="O34" s="40" t="str">
        <f t="shared" si="5"/>
        <v>322</v>
      </c>
      <c r="P34" s="40" t="str">
        <f t="shared" si="6"/>
        <v>32</v>
      </c>
      <c r="Q34" s="40" t="str">
        <f t="shared" si="7"/>
        <v>43</v>
      </c>
      <c r="R34" s="40" t="str">
        <f t="shared" si="8"/>
        <v>94</v>
      </c>
      <c r="S34" s="40" t="str">
        <f t="shared" si="9"/>
        <v>3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08006</v>
      </c>
      <c r="B35" s="44" t="str">
        <f>IF(C35="","",VLOOKUP('OPĆI DIO'!$C$1,'OPĆI DIO'!$N$4:$W$137,9,FALSE))</f>
        <v>Sveučilišta i veleučilišta u Republici Hrvatskoj</v>
      </c>
      <c r="C35" s="50">
        <v>43</v>
      </c>
      <c r="D35" s="45" t="str">
        <f t="shared" si="1"/>
        <v>Ostali prihodi za posebne namjene</v>
      </c>
      <c r="E35" s="50">
        <v>3227</v>
      </c>
      <c r="F35" s="45" t="str">
        <f t="shared" si="2"/>
        <v>Službena, radna i zaštitna odjeća i obuća</v>
      </c>
      <c r="G35" s="328" t="s">
        <v>665</v>
      </c>
      <c r="H35" s="45" t="str">
        <f t="shared" si="3"/>
        <v>PROGRAMSKO FINANCIRANJE JAVNIH VISOKIH UČILIŠTA</v>
      </c>
      <c r="I35" s="45" t="str">
        <f t="shared" si="4"/>
        <v>0942</v>
      </c>
      <c r="J35" s="224">
        <v>13000</v>
      </c>
      <c r="K35" s="224">
        <v>13000</v>
      </c>
      <c r="L35" s="224">
        <v>14000</v>
      </c>
      <c r="M35" s="49"/>
      <c r="N35" s="246" t="str">
        <f>IF(C35="","",'OPĆI DIO'!$C$1)</f>
        <v>21053 VELEUČILIŠTE U KARLOVCU</v>
      </c>
      <c r="O35" s="40" t="str">
        <f t="shared" si="5"/>
        <v>322</v>
      </c>
      <c r="P35" s="40" t="str">
        <f t="shared" si="6"/>
        <v>32</v>
      </c>
      <c r="Q35" s="40" t="str">
        <f t="shared" si="7"/>
        <v>43</v>
      </c>
      <c r="R35" s="40" t="str">
        <f t="shared" si="8"/>
        <v>94</v>
      </c>
      <c r="S35" s="40" t="str">
        <f t="shared" si="9"/>
        <v>3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>08006</v>
      </c>
      <c r="B36" s="44" t="str">
        <f>IF(C36="","",VLOOKUP('OPĆI DIO'!$C$1,'OPĆI DIO'!$N$4:$W$137,9,FALSE))</f>
        <v>Sveučilišta i veleučilišta u Republici Hrvatskoj</v>
      </c>
      <c r="C36" s="50">
        <v>43</v>
      </c>
      <c r="D36" s="45" t="str">
        <f t="shared" si="1"/>
        <v>Ostali prihodi za posebne namjene</v>
      </c>
      <c r="E36" s="50">
        <v>3231</v>
      </c>
      <c r="F36" s="45" t="str">
        <f t="shared" si="2"/>
        <v>Usluge telefona, pošte i prijevoza</v>
      </c>
      <c r="G36" s="328" t="s">
        <v>665</v>
      </c>
      <c r="H36" s="45" t="str">
        <f t="shared" si="3"/>
        <v>PROGRAMSKO FINANCIRANJE JAVNIH VISOKIH UČILIŠTA</v>
      </c>
      <c r="I36" s="45" t="str">
        <f t="shared" si="4"/>
        <v>0942</v>
      </c>
      <c r="J36" s="224">
        <v>30000</v>
      </c>
      <c r="K36" s="224">
        <v>31000</v>
      </c>
      <c r="L36" s="224">
        <v>32000</v>
      </c>
      <c r="M36" s="49"/>
      <c r="N36" s="246" t="str">
        <f>IF(C36="","",'OPĆI DIO'!$C$1)</f>
        <v>21053 VELEUČILIŠTE U KARLOVCU</v>
      </c>
      <c r="O36" s="40" t="str">
        <f t="shared" si="5"/>
        <v>323</v>
      </c>
      <c r="P36" s="40" t="str">
        <f t="shared" si="6"/>
        <v>32</v>
      </c>
      <c r="Q36" s="40" t="str">
        <f t="shared" si="7"/>
        <v>43</v>
      </c>
      <c r="R36" s="40" t="str">
        <f t="shared" si="8"/>
        <v>94</v>
      </c>
      <c r="S36" s="40" t="str">
        <f t="shared" si="9"/>
        <v>3</v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08006</v>
      </c>
      <c r="B37" s="44" t="str">
        <f>IF(C37="","",VLOOKUP('OPĆI DIO'!$C$1,'OPĆI DIO'!$N$4:$W$137,9,FALSE))</f>
        <v>Sveučilišta i veleučilišta u Republici Hrvatskoj</v>
      </c>
      <c r="C37" s="50">
        <v>43</v>
      </c>
      <c r="D37" s="45" t="str">
        <f t="shared" si="1"/>
        <v>Ostali prihodi za posebne namjene</v>
      </c>
      <c r="E37" s="50">
        <v>3232</v>
      </c>
      <c r="F37" s="45" t="str">
        <f t="shared" si="2"/>
        <v>Usluge tekućeg i investicijskog održavanja</v>
      </c>
      <c r="G37" s="328" t="s">
        <v>665</v>
      </c>
      <c r="H37" s="45" t="str">
        <f t="shared" si="3"/>
        <v>PROGRAMSKO FINANCIRANJE JAVNIH VISOKIH UČILIŠTA</v>
      </c>
      <c r="I37" s="45" t="str">
        <f t="shared" si="4"/>
        <v>0942</v>
      </c>
      <c r="J37" s="224">
        <v>40000</v>
      </c>
      <c r="K37" s="224">
        <v>45000</v>
      </c>
      <c r="L37" s="224">
        <v>45000</v>
      </c>
      <c r="M37" s="49"/>
      <c r="N37" s="246" t="str">
        <f>IF(C37="","",'OPĆI DIO'!$C$1)</f>
        <v>21053 VELEUČILIŠTE U KARLOVCU</v>
      </c>
      <c r="O37" s="40" t="str">
        <f t="shared" si="5"/>
        <v>323</v>
      </c>
      <c r="P37" s="40" t="str">
        <f t="shared" si="6"/>
        <v>32</v>
      </c>
      <c r="Q37" s="40" t="str">
        <f t="shared" si="7"/>
        <v>43</v>
      </c>
      <c r="R37" s="40" t="str">
        <f t="shared" si="8"/>
        <v>94</v>
      </c>
      <c r="S37" s="40" t="str">
        <f t="shared" si="9"/>
        <v>3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08006</v>
      </c>
      <c r="B38" s="44" t="str">
        <f>IF(C38="","",VLOOKUP('OPĆI DIO'!$C$1,'OPĆI DIO'!$N$4:$W$137,9,FALSE))</f>
        <v>Sveučilišta i veleučilišta u Republici Hrvatskoj</v>
      </c>
      <c r="C38" s="50">
        <v>43</v>
      </c>
      <c r="D38" s="45" t="str">
        <f t="shared" si="1"/>
        <v>Ostali prihodi za posebne namjene</v>
      </c>
      <c r="E38" s="50">
        <v>3233</v>
      </c>
      <c r="F38" s="45" t="str">
        <f t="shared" si="2"/>
        <v>Usluge promidžbe i informiranja</v>
      </c>
      <c r="G38" s="328" t="s">
        <v>665</v>
      </c>
      <c r="H38" s="45" t="str">
        <f t="shared" si="3"/>
        <v>PROGRAMSKO FINANCIRANJE JAVNIH VISOKIH UČILIŠTA</v>
      </c>
      <c r="I38" s="45" t="str">
        <f t="shared" si="4"/>
        <v>0942</v>
      </c>
      <c r="J38" s="224">
        <v>15000</v>
      </c>
      <c r="K38" s="224">
        <v>17000</v>
      </c>
      <c r="L38" s="224">
        <v>20000</v>
      </c>
      <c r="M38" s="49"/>
      <c r="N38" s="246" t="str">
        <f>IF(C38="","",'OPĆI DIO'!$C$1)</f>
        <v>21053 VELEUČILIŠTE U KARLOVCU</v>
      </c>
      <c r="O38" s="40" t="str">
        <f t="shared" si="5"/>
        <v>323</v>
      </c>
      <c r="P38" s="40" t="str">
        <f t="shared" si="6"/>
        <v>32</v>
      </c>
      <c r="Q38" s="40" t="str">
        <f t="shared" si="7"/>
        <v>43</v>
      </c>
      <c r="R38" s="40" t="str">
        <f t="shared" si="8"/>
        <v>94</v>
      </c>
      <c r="S38" s="40" t="str">
        <f t="shared" si="9"/>
        <v>3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08006</v>
      </c>
      <c r="B39" s="44" t="str">
        <f>IF(C39="","",VLOOKUP('OPĆI DIO'!$C$1,'OPĆI DIO'!$N$4:$W$137,9,FALSE))</f>
        <v>Sveučilišta i veleučilišta u Republici Hrvatskoj</v>
      </c>
      <c r="C39" s="327">
        <v>43</v>
      </c>
      <c r="D39" s="45" t="str">
        <f t="shared" si="1"/>
        <v>Ostali prihodi za posebne namjene</v>
      </c>
      <c r="E39" s="327">
        <v>3234</v>
      </c>
      <c r="F39" s="45" t="str">
        <f t="shared" si="2"/>
        <v>Komunalne usluge</v>
      </c>
      <c r="G39" s="328" t="s">
        <v>665</v>
      </c>
      <c r="H39" s="45" t="str">
        <f t="shared" si="3"/>
        <v>PROGRAMSKO FINANCIRANJE JAVNIH VISOKIH UČILIŠTA</v>
      </c>
      <c r="I39" s="45" t="str">
        <f t="shared" si="4"/>
        <v>0942</v>
      </c>
      <c r="J39" s="224">
        <v>20000</v>
      </c>
      <c r="K39" s="224">
        <v>22000</v>
      </c>
      <c r="L39" s="224">
        <v>23000</v>
      </c>
      <c r="M39" s="49"/>
      <c r="N39" s="246" t="str">
        <f>IF(C39="","",'OPĆI DIO'!$C$1)</f>
        <v>21053 VELEUČILIŠTE U KARLOVCU</v>
      </c>
      <c r="O39" s="40" t="str">
        <f t="shared" si="5"/>
        <v>323</v>
      </c>
      <c r="P39" s="40" t="str">
        <f t="shared" si="6"/>
        <v>32</v>
      </c>
      <c r="Q39" s="40" t="str">
        <f t="shared" si="7"/>
        <v>43</v>
      </c>
      <c r="R39" s="40" t="str">
        <f t="shared" si="8"/>
        <v>94</v>
      </c>
      <c r="S39" s="40" t="str">
        <f t="shared" si="9"/>
        <v>3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08006</v>
      </c>
      <c r="B40" s="44" t="str">
        <f>IF(C40="","",VLOOKUP('OPĆI DIO'!$C$1,'OPĆI DIO'!$N$4:$W$137,9,FALSE))</f>
        <v>Sveučilišta i veleučilišta u Republici Hrvatskoj</v>
      </c>
      <c r="C40" s="50">
        <v>43</v>
      </c>
      <c r="D40" s="45" t="str">
        <f t="shared" si="1"/>
        <v>Ostali prihodi za posebne namjene</v>
      </c>
      <c r="E40" s="50">
        <v>3235</v>
      </c>
      <c r="F40" s="45" t="str">
        <f t="shared" si="2"/>
        <v>Zakupnine i najamnine</v>
      </c>
      <c r="G40" s="328" t="s">
        <v>665</v>
      </c>
      <c r="H40" s="45" t="str">
        <f t="shared" si="3"/>
        <v>PROGRAMSKO FINANCIRANJE JAVNIH VISOKIH UČILIŠTA</v>
      </c>
      <c r="I40" s="45" t="str">
        <f t="shared" si="4"/>
        <v>0942</v>
      </c>
      <c r="J40" s="224">
        <v>18000</v>
      </c>
      <c r="K40" s="224">
        <v>19000</v>
      </c>
      <c r="L40" s="224">
        <v>20000</v>
      </c>
      <c r="M40" s="49"/>
      <c r="N40" s="246" t="str">
        <f>IF(C40="","",'OPĆI DIO'!$C$1)</f>
        <v>21053 VELEUČILIŠTE U KARLOVCU</v>
      </c>
      <c r="O40" s="40" t="str">
        <f t="shared" si="5"/>
        <v>323</v>
      </c>
      <c r="P40" s="40" t="str">
        <f t="shared" si="6"/>
        <v>32</v>
      </c>
      <c r="Q40" s="40" t="str">
        <f t="shared" si="7"/>
        <v>43</v>
      </c>
      <c r="R40" s="40" t="str">
        <f t="shared" si="8"/>
        <v>94</v>
      </c>
      <c r="S40" s="40" t="str">
        <f t="shared" si="9"/>
        <v>3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08006</v>
      </c>
      <c r="B41" s="44" t="str">
        <f>IF(C41="","",VLOOKUP('OPĆI DIO'!$C$1,'OPĆI DIO'!$N$4:$W$137,9,FALSE))</f>
        <v>Sveučilišta i veleučilišta u Republici Hrvatskoj</v>
      </c>
      <c r="C41" s="50">
        <v>43</v>
      </c>
      <c r="D41" s="45" t="str">
        <f t="shared" si="1"/>
        <v>Ostali prihodi za posebne namjene</v>
      </c>
      <c r="E41" s="50">
        <v>3236</v>
      </c>
      <c r="F41" s="45" t="str">
        <f t="shared" si="2"/>
        <v>Zdravstvene i veterinarske usluge</v>
      </c>
      <c r="G41" s="328" t="s">
        <v>665</v>
      </c>
      <c r="H41" s="45" t="str">
        <f t="shared" si="3"/>
        <v>PROGRAMSKO FINANCIRANJE JAVNIH VISOKIH UČILIŠTA</v>
      </c>
      <c r="I41" s="45" t="str">
        <f t="shared" si="4"/>
        <v>0942</v>
      </c>
      <c r="J41" s="224">
        <v>15000</v>
      </c>
      <c r="K41" s="224">
        <v>15000</v>
      </c>
      <c r="L41" s="224">
        <v>16000</v>
      </c>
      <c r="M41" s="49"/>
      <c r="N41" s="246" t="str">
        <f>IF(C41="","",'OPĆI DIO'!$C$1)</f>
        <v>21053 VELEUČILIŠTE U KARLOVCU</v>
      </c>
      <c r="O41" s="40" t="str">
        <f t="shared" si="5"/>
        <v>323</v>
      </c>
      <c r="P41" s="40" t="str">
        <f t="shared" si="6"/>
        <v>32</v>
      </c>
      <c r="Q41" s="40" t="str">
        <f t="shared" si="7"/>
        <v>43</v>
      </c>
      <c r="R41" s="40" t="str">
        <f t="shared" si="8"/>
        <v>94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08006</v>
      </c>
      <c r="B42" s="44" t="str">
        <f>IF(C42="","",VLOOKUP('OPĆI DIO'!$C$1,'OPĆI DIO'!$N$4:$W$137,9,FALSE))</f>
        <v>Sveučilišta i veleučilišta u Republici Hrvatskoj</v>
      </c>
      <c r="C42" s="50">
        <v>43</v>
      </c>
      <c r="D42" s="45" t="str">
        <f t="shared" si="1"/>
        <v>Ostali prihodi za posebne namjene</v>
      </c>
      <c r="E42" s="50">
        <v>3237</v>
      </c>
      <c r="F42" s="45" t="str">
        <f t="shared" si="2"/>
        <v>Intelektualne i osobne usluge</v>
      </c>
      <c r="G42" s="328" t="s">
        <v>665</v>
      </c>
      <c r="H42" s="45" t="str">
        <f t="shared" si="3"/>
        <v>PROGRAMSKO FINANCIRANJE JAVNIH VISOKIH UČILIŠTA</v>
      </c>
      <c r="I42" s="45" t="str">
        <f t="shared" si="4"/>
        <v>0942</v>
      </c>
      <c r="J42" s="224">
        <v>108114</v>
      </c>
      <c r="K42" s="224">
        <v>50000</v>
      </c>
      <c r="L42" s="224">
        <v>100000</v>
      </c>
      <c r="M42" s="49"/>
      <c r="N42" s="246" t="str">
        <f>IF(C42="","",'OPĆI DIO'!$C$1)</f>
        <v>21053 VELEUČILIŠTE U KARLOVCU</v>
      </c>
      <c r="O42" s="40" t="str">
        <f t="shared" si="5"/>
        <v>323</v>
      </c>
      <c r="P42" s="40" t="str">
        <f t="shared" si="6"/>
        <v>32</v>
      </c>
      <c r="Q42" s="40" t="str">
        <f t="shared" si="7"/>
        <v>43</v>
      </c>
      <c r="R42" s="40" t="str">
        <f t="shared" si="8"/>
        <v>94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08006</v>
      </c>
      <c r="B43" s="44" t="str">
        <f>IF(C43="","",VLOOKUP('OPĆI DIO'!$C$1,'OPĆI DIO'!$N$4:$W$137,9,FALSE))</f>
        <v>Sveučilišta i veleučilišta u Republici Hrvatskoj</v>
      </c>
      <c r="C43" s="50">
        <v>43</v>
      </c>
      <c r="D43" s="45" t="str">
        <f t="shared" si="1"/>
        <v>Ostali prihodi za posebne namjene</v>
      </c>
      <c r="E43" s="50">
        <v>3238</v>
      </c>
      <c r="F43" s="45" t="str">
        <f t="shared" si="2"/>
        <v>Računalne usluge</v>
      </c>
      <c r="G43" s="328" t="s">
        <v>665</v>
      </c>
      <c r="H43" s="45" t="str">
        <f t="shared" si="3"/>
        <v>PROGRAMSKO FINANCIRANJE JAVNIH VISOKIH UČILIŠTA</v>
      </c>
      <c r="I43" s="45" t="str">
        <f t="shared" si="4"/>
        <v>0942</v>
      </c>
      <c r="J43" s="224">
        <v>20000</v>
      </c>
      <c r="K43" s="224">
        <v>17000</v>
      </c>
      <c r="L43" s="224">
        <v>20000</v>
      </c>
      <c r="M43" s="49"/>
      <c r="N43" s="246" t="str">
        <f>IF(C43="","",'OPĆI DIO'!$C$1)</f>
        <v>21053 VELEUČILIŠTE U KARLOVCU</v>
      </c>
      <c r="O43" s="40" t="str">
        <f t="shared" si="5"/>
        <v>323</v>
      </c>
      <c r="P43" s="40" t="str">
        <f t="shared" si="6"/>
        <v>32</v>
      </c>
      <c r="Q43" s="40" t="str">
        <f t="shared" si="7"/>
        <v>43</v>
      </c>
      <c r="R43" s="40" t="str">
        <f t="shared" si="8"/>
        <v>94</v>
      </c>
      <c r="S43" s="40" t="str">
        <f t="shared" si="9"/>
        <v>3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08006</v>
      </c>
      <c r="B44" s="44" t="str">
        <f>IF(C44="","",VLOOKUP('OPĆI DIO'!$C$1,'OPĆI DIO'!$N$4:$W$137,9,FALSE))</f>
        <v>Sveučilišta i veleučilišta u Republici Hrvatskoj</v>
      </c>
      <c r="C44" s="50">
        <v>43</v>
      </c>
      <c r="D44" s="45" t="str">
        <f t="shared" si="1"/>
        <v>Ostali prihodi za posebne namjene</v>
      </c>
      <c r="E44" s="50">
        <v>3239</v>
      </c>
      <c r="F44" s="45" t="str">
        <f t="shared" si="2"/>
        <v>Ostale usluge</v>
      </c>
      <c r="G44" s="328" t="s">
        <v>665</v>
      </c>
      <c r="H44" s="45" t="str">
        <f t="shared" si="3"/>
        <v>PROGRAMSKO FINANCIRANJE JAVNIH VISOKIH UČILIŠTA</v>
      </c>
      <c r="I44" s="45" t="str">
        <f t="shared" si="4"/>
        <v>0942</v>
      </c>
      <c r="J44" s="224">
        <v>42500</v>
      </c>
      <c r="K44" s="224">
        <v>40000</v>
      </c>
      <c r="L44" s="224">
        <v>50000</v>
      </c>
      <c r="M44" s="49"/>
      <c r="N44" s="246" t="str">
        <f>IF(C44="","",'OPĆI DIO'!$C$1)</f>
        <v>21053 VELEUČILIŠTE U KARLOVCU</v>
      </c>
      <c r="O44" s="40" t="str">
        <f t="shared" si="5"/>
        <v>323</v>
      </c>
      <c r="P44" s="40" t="str">
        <f t="shared" si="6"/>
        <v>32</v>
      </c>
      <c r="Q44" s="40" t="str">
        <f t="shared" si="7"/>
        <v>43</v>
      </c>
      <c r="R44" s="40" t="str">
        <f t="shared" si="8"/>
        <v>94</v>
      </c>
      <c r="S44" s="40" t="str">
        <f t="shared" si="9"/>
        <v>3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08006</v>
      </c>
      <c r="B45" s="44" t="str">
        <f>IF(C45="","",VLOOKUP('OPĆI DIO'!$C$1,'OPĆI DIO'!$N$4:$W$137,9,FALSE))</f>
        <v>Sveučilišta i veleučilišta u Republici Hrvatskoj</v>
      </c>
      <c r="C45" s="50">
        <v>43</v>
      </c>
      <c r="D45" s="45" t="str">
        <f t="shared" si="1"/>
        <v>Ostali prihodi za posebne namjene</v>
      </c>
      <c r="E45" s="50">
        <v>3241</v>
      </c>
      <c r="F45" s="45" t="str">
        <f t="shared" si="2"/>
        <v>Naknade troškova osobama izvan radnog odnosa</v>
      </c>
      <c r="G45" s="328" t="s">
        <v>665</v>
      </c>
      <c r="H45" s="45" t="str">
        <f t="shared" si="3"/>
        <v>PROGRAMSKO FINANCIRANJE JAVNIH VISOKIH UČILIŠTA</v>
      </c>
      <c r="I45" s="45" t="str">
        <f t="shared" si="4"/>
        <v>0942</v>
      </c>
      <c r="J45" s="224">
        <v>22150</v>
      </c>
      <c r="K45" s="224">
        <v>20000</v>
      </c>
      <c r="L45" s="224">
        <v>20000</v>
      </c>
      <c r="M45" s="49">
        <v>51</v>
      </c>
      <c r="N45" s="246" t="str">
        <f>IF(C45="","",'OPĆI DIO'!$C$1)</f>
        <v>21053 VELEUČILIŠTE U KARLOVCU</v>
      </c>
      <c r="O45" s="40" t="str">
        <f t="shared" si="5"/>
        <v>324</v>
      </c>
      <c r="P45" s="40" t="str">
        <f t="shared" si="6"/>
        <v>32</v>
      </c>
      <c r="Q45" s="40" t="str">
        <f t="shared" si="7"/>
        <v>43</v>
      </c>
      <c r="R45" s="40" t="str">
        <f t="shared" si="8"/>
        <v>94</v>
      </c>
      <c r="S45" s="40" t="str">
        <f t="shared" si="9"/>
        <v>3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08006</v>
      </c>
      <c r="B46" s="44" t="str">
        <f>IF(C46="","",VLOOKUP('OPĆI DIO'!$C$1,'OPĆI DIO'!$N$4:$W$137,9,FALSE))</f>
        <v>Sveučilišta i veleučilišta u Republici Hrvatskoj</v>
      </c>
      <c r="C46" s="50">
        <v>43</v>
      </c>
      <c r="D46" s="45" t="str">
        <f t="shared" si="1"/>
        <v>Ostali prihodi za posebne namjene</v>
      </c>
      <c r="E46" s="50">
        <v>3291</v>
      </c>
      <c r="F46" s="45" t="str">
        <f t="shared" si="2"/>
        <v>Naknade za rad predstavničkih i izvršnih tijela, povjerensta</v>
      </c>
      <c r="G46" s="328" t="s">
        <v>665</v>
      </c>
      <c r="H46" s="45" t="str">
        <f t="shared" si="3"/>
        <v>PROGRAMSKO FINANCIRANJE JAVNIH VISOKIH UČILIŠTA</v>
      </c>
      <c r="I46" s="45" t="str">
        <f t="shared" si="4"/>
        <v>0942</v>
      </c>
      <c r="J46" s="224">
        <v>15000</v>
      </c>
      <c r="K46" s="224">
        <v>15000</v>
      </c>
      <c r="L46" s="224">
        <v>15000</v>
      </c>
      <c r="M46" s="49"/>
      <c r="N46" s="246" t="str">
        <f>IF(C46="","",'OPĆI DIO'!$C$1)</f>
        <v>21053 VELEUČILIŠTE U KARLOVCU</v>
      </c>
      <c r="O46" s="40" t="str">
        <f t="shared" si="5"/>
        <v>329</v>
      </c>
      <c r="P46" s="40" t="str">
        <f t="shared" si="6"/>
        <v>32</v>
      </c>
      <c r="Q46" s="40" t="str">
        <f t="shared" si="7"/>
        <v>43</v>
      </c>
      <c r="R46" s="40" t="str">
        <f t="shared" si="8"/>
        <v>94</v>
      </c>
      <c r="S46" s="40" t="str">
        <f t="shared" si="9"/>
        <v>3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08006</v>
      </c>
      <c r="B47" s="44" t="str">
        <f>IF(C47="","",VLOOKUP('OPĆI DIO'!$C$1,'OPĆI DIO'!$N$4:$W$137,9,FALSE))</f>
        <v>Sveučilišta i veleučilišta u Republici Hrvatskoj</v>
      </c>
      <c r="C47" s="50">
        <v>43</v>
      </c>
      <c r="D47" s="45" t="str">
        <f t="shared" si="1"/>
        <v>Ostali prihodi za posebne namjene</v>
      </c>
      <c r="E47" s="50">
        <v>3292</v>
      </c>
      <c r="F47" s="45" t="str">
        <f t="shared" si="2"/>
        <v>Premije osiguranja</v>
      </c>
      <c r="G47" s="328" t="s">
        <v>665</v>
      </c>
      <c r="H47" s="45" t="str">
        <f t="shared" si="3"/>
        <v>PROGRAMSKO FINANCIRANJE JAVNIH VISOKIH UČILIŠTA</v>
      </c>
      <c r="I47" s="45" t="str">
        <f t="shared" si="4"/>
        <v>0942</v>
      </c>
      <c r="J47" s="224">
        <v>10000</v>
      </c>
      <c r="K47" s="224">
        <v>11000</v>
      </c>
      <c r="L47" s="224">
        <v>12000</v>
      </c>
      <c r="M47" s="49"/>
      <c r="N47" s="246" t="str">
        <f>IF(C47="","",'OPĆI DIO'!$C$1)</f>
        <v>21053 VELEUČILIŠTE U KARLOVCU</v>
      </c>
      <c r="O47" s="40" t="str">
        <f t="shared" si="5"/>
        <v>329</v>
      </c>
      <c r="P47" s="40" t="str">
        <f t="shared" si="6"/>
        <v>32</v>
      </c>
      <c r="Q47" s="40" t="str">
        <f t="shared" si="7"/>
        <v>43</v>
      </c>
      <c r="R47" s="40" t="str">
        <f t="shared" si="8"/>
        <v>94</v>
      </c>
      <c r="S47" s="40" t="str">
        <f t="shared" si="9"/>
        <v>3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08006</v>
      </c>
      <c r="B48" s="44" t="str">
        <f>IF(C48="","",VLOOKUP('OPĆI DIO'!$C$1,'OPĆI DIO'!$N$4:$W$137,9,FALSE))</f>
        <v>Sveučilišta i veleučilišta u Republici Hrvatskoj</v>
      </c>
      <c r="C48" s="50">
        <v>43</v>
      </c>
      <c r="D48" s="45" t="str">
        <f t="shared" si="1"/>
        <v>Ostali prihodi za posebne namjene</v>
      </c>
      <c r="E48" s="50">
        <v>3293</v>
      </c>
      <c r="F48" s="45" t="str">
        <f t="shared" si="2"/>
        <v>Reprezentacija</v>
      </c>
      <c r="G48" s="328" t="s">
        <v>665</v>
      </c>
      <c r="H48" s="45" t="str">
        <f t="shared" si="3"/>
        <v>PROGRAMSKO FINANCIRANJE JAVNIH VISOKIH UČILIŠTA</v>
      </c>
      <c r="I48" s="45" t="str">
        <f t="shared" si="4"/>
        <v>0942</v>
      </c>
      <c r="J48" s="224">
        <v>10000</v>
      </c>
      <c r="K48" s="224">
        <v>5000</v>
      </c>
      <c r="L48" s="224">
        <v>6000</v>
      </c>
      <c r="M48" s="49"/>
      <c r="N48" s="246" t="str">
        <f>IF(C48="","",'OPĆI DIO'!$C$1)</f>
        <v>21053 VELEUČILIŠTE U KARLOVCU</v>
      </c>
      <c r="O48" s="40" t="str">
        <f t="shared" si="5"/>
        <v>329</v>
      </c>
      <c r="P48" s="40" t="str">
        <f t="shared" si="6"/>
        <v>32</v>
      </c>
      <c r="Q48" s="40" t="str">
        <f t="shared" si="7"/>
        <v>43</v>
      </c>
      <c r="R48" s="40" t="str">
        <f t="shared" si="8"/>
        <v>94</v>
      </c>
      <c r="S48" s="40" t="str">
        <f t="shared" si="9"/>
        <v>3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08006</v>
      </c>
      <c r="B49" s="44" t="str">
        <f>IF(C49="","",VLOOKUP('OPĆI DIO'!$C$1,'OPĆI DIO'!$N$4:$W$137,9,FALSE))</f>
        <v>Sveučilišta i veleučilišta u Republici Hrvatskoj</v>
      </c>
      <c r="C49" s="50">
        <v>43</v>
      </c>
      <c r="D49" s="45" t="str">
        <f t="shared" si="1"/>
        <v>Ostali prihodi za posebne namjene</v>
      </c>
      <c r="E49" s="50">
        <v>3294</v>
      </c>
      <c r="F49" s="45" t="str">
        <f t="shared" si="2"/>
        <v>Članarine i norme</v>
      </c>
      <c r="G49" s="328" t="s">
        <v>665</v>
      </c>
      <c r="H49" s="45" t="str">
        <f t="shared" si="3"/>
        <v>PROGRAMSKO FINANCIRANJE JAVNIH VISOKIH UČILIŠTA</v>
      </c>
      <c r="I49" s="45" t="str">
        <f t="shared" si="4"/>
        <v>0942</v>
      </c>
      <c r="J49" s="224">
        <v>1000</v>
      </c>
      <c r="K49" s="224">
        <v>1500</v>
      </c>
      <c r="L49" s="224">
        <v>1800</v>
      </c>
      <c r="M49" s="49"/>
      <c r="N49" s="246" t="str">
        <f>IF(C49="","",'OPĆI DIO'!$C$1)</f>
        <v>21053 VELEUČILIŠTE U KARLOVCU</v>
      </c>
      <c r="O49" s="40" t="str">
        <f t="shared" si="5"/>
        <v>329</v>
      </c>
      <c r="P49" s="40" t="str">
        <f t="shared" si="6"/>
        <v>32</v>
      </c>
      <c r="Q49" s="40" t="str">
        <f t="shared" si="7"/>
        <v>43</v>
      </c>
      <c r="R49" s="40" t="str">
        <f t="shared" si="8"/>
        <v>94</v>
      </c>
      <c r="S49" s="40" t="str">
        <f t="shared" si="9"/>
        <v>3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08006</v>
      </c>
      <c r="B50" s="44" t="str">
        <f>IF(C50="","",VLOOKUP('OPĆI DIO'!$C$1,'OPĆI DIO'!$N$4:$W$137,9,FALSE))</f>
        <v>Sveučilišta i veleučilišta u Republici Hrvatskoj</v>
      </c>
      <c r="C50" s="50">
        <v>43</v>
      </c>
      <c r="D50" s="45" t="str">
        <f t="shared" si="1"/>
        <v>Ostali prihodi za posebne namjene</v>
      </c>
      <c r="E50" s="50">
        <v>3295</v>
      </c>
      <c r="F50" s="45" t="str">
        <f t="shared" si="2"/>
        <v>Pristojbe i naknade</v>
      </c>
      <c r="G50" s="328" t="s">
        <v>665</v>
      </c>
      <c r="H50" s="45" t="str">
        <f t="shared" si="3"/>
        <v>PROGRAMSKO FINANCIRANJE JAVNIH VISOKIH UČILIŠTA</v>
      </c>
      <c r="I50" s="45" t="str">
        <f t="shared" si="4"/>
        <v>0942</v>
      </c>
      <c r="J50" s="224">
        <v>12000</v>
      </c>
      <c r="K50" s="224">
        <v>12000</v>
      </c>
      <c r="L50" s="224">
        <v>13000</v>
      </c>
      <c r="M50" s="49"/>
      <c r="N50" s="246" t="str">
        <f>IF(C50="","",'OPĆI DIO'!$C$1)</f>
        <v>21053 VELEUČILIŠTE U KARLOVCU</v>
      </c>
      <c r="O50" s="40" t="str">
        <f t="shared" si="5"/>
        <v>329</v>
      </c>
      <c r="P50" s="40" t="str">
        <f t="shared" si="6"/>
        <v>32</v>
      </c>
      <c r="Q50" s="40" t="str">
        <f t="shared" si="7"/>
        <v>43</v>
      </c>
      <c r="R50" s="40" t="str">
        <f t="shared" si="8"/>
        <v>94</v>
      </c>
      <c r="S50" s="40" t="str">
        <f t="shared" si="9"/>
        <v>3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08006</v>
      </c>
      <c r="B51" s="44" t="str">
        <f>IF(C51="","",VLOOKUP('OPĆI DIO'!$C$1,'OPĆI DIO'!$N$4:$W$137,9,FALSE))</f>
        <v>Sveučilišta i veleučilišta u Republici Hrvatskoj</v>
      </c>
      <c r="C51" s="50">
        <v>43</v>
      </c>
      <c r="D51" s="45" t="str">
        <f t="shared" si="1"/>
        <v>Ostali prihodi za posebne namjene</v>
      </c>
      <c r="E51" s="50">
        <v>3296</v>
      </c>
      <c r="F51" s="45" t="str">
        <f t="shared" si="2"/>
        <v>Troškovi sudskih postupaka</v>
      </c>
      <c r="G51" s="328" t="s">
        <v>665</v>
      </c>
      <c r="H51" s="45" t="str">
        <f t="shared" si="3"/>
        <v>PROGRAMSKO FINANCIRANJE JAVNIH VISOKIH UČILIŠTA</v>
      </c>
      <c r="I51" s="45" t="str">
        <f t="shared" si="4"/>
        <v>0942</v>
      </c>
      <c r="J51" s="224">
        <v>500</v>
      </c>
      <c r="K51" s="224">
        <v>0</v>
      </c>
      <c r="L51" s="224">
        <v>0</v>
      </c>
      <c r="M51" s="49"/>
      <c r="N51" s="246" t="str">
        <f>IF(C51="","",'OPĆI DIO'!$C$1)</f>
        <v>21053 VELEUČILIŠTE U KARLOVCU</v>
      </c>
      <c r="O51" s="40" t="str">
        <f t="shared" si="5"/>
        <v>329</v>
      </c>
      <c r="P51" s="40" t="str">
        <f t="shared" si="6"/>
        <v>32</v>
      </c>
      <c r="Q51" s="40" t="str">
        <f t="shared" si="7"/>
        <v>43</v>
      </c>
      <c r="R51" s="40" t="str">
        <f t="shared" si="8"/>
        <v>94</v>
      </c>
      <c r="S51" s="40" t="str">
        <f t="shared" si="9"/>
        <v>3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08006</v>
      </c>
      <c r="B52" s="44" t="str">
        <f>IF(C52="","",VLOOKUP('OPĆI DIO'!$C$1,'OPĆI DIO'!$N$4:$W$137,9,FALSE))</f>
        <v>Sveučilišta i veleučilišta u Republici Hrvatskoj</v>
      </c>
      <c r="C52" s="50">
        <v>43</v>
      </c>
      <c r="D52" s="45" t="str">
        <f t="shared" si="1"/>
        <v>Ostali prihodi za posebne namjene</v>
      </c>
      <c r="E52" s="50">
        <v>3299</v>
      </c>
      <c r="F52" s="45" t="str">
        <f t="shared" si="2"/>
        <v>Ostali nespomenuti rashodi poslovanja</v>
      </c>
      <c r="G52" s="328" t="s">
        <v>665</v>
      </c>
      <c r="H52" s="45" t="str">
        <f t="shared" si="3"/>
        <v>PROGRAMSKO FINANCIRANJE JAVNIH VISOKIH UČILIŠTA</v>
      </c>
      <c r="I52" s="45" t="str">
        <f t="shared" si="4"/>
        <v>0942</v>
      </c>
      <c r="J52" s="224">
        <v>3000</v>
      </c>
      <c r="K52" s="224">
        <v>3000</v>
      </c>
      <c r="L52" s="224">
        <v>3300</v>
      </c>
      <c r="M52" s="49"/>
      <c r="N52" s="246" t="str">
        <f>IF(C52="","",'OPĆI DIO'!$C$1)</f>
        <v>21053 VELEUČILIŠTE U KARLOVCU</v>
      </c>
      <c r="O52" s="40" t="str">
        <f t="shared" si="5"/>
        <v>329</v>
      </c>
      <c r="P52" s="40" t="str">
        <f t="shared" si="6"/>
        <v>32</v>
      </c>
      <c r="Q52" s="40" t="str">
        <f t="shared" si="7"/>
        <v>43</v>
      </c>
      <c r="R52" s="40" t="str">
        <f t="shared" si="8"/>
        <v>94</v>
      </c>
      <c r="S52" s="40" t="str">
        <f t="shared" si="9"/>
        <v>3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>08006</v>
      </c>
      <c r="B53" s="44" t="str">
        <f>IF(C53="","",VLOOKUP('OPĆI DIO'!$C$1,'OPĆI DIO'!$N$4:$W$137,9,FALSE))</f>
        <v>Sveučilišta i veleučilišta u Republici Hrvatskoj</v>
      </c>
      <c r="C53" s="50">
        <v>43</v>
      </c>
      <c r="D53" s="45" t="str">
        <f t="shared" si="1"/>
        <v>Ostali prihodi za posebne namjene</v>
      </c>
      <c r="E53" s="50">
        <v>3431</v>
      </c>
      <c r="F53" s="45" t="str">
        <f t="shared" si="2"/>
        <v>Bankarske usluge i usluge platnog prometa</v>
      </c>
      <c r="G53" s="328" t="s">
        <v>665</v>
      </c>
      <c r="H53" s="45" t="str">
        <f t="shared" si="3"/>
        <v>PROGRAMSKO FINANCIRANJE JAVNIH VISOKIH UČILIŠTA</v>
      </c>
      <c r="I53" s="45" t="str">
        <f t="shared" si="4"/>
        <v>0942</v>
      </c>
      <c r="J53" s="224">
        <v>8000</v>
      </c>
      <c r="K53" s="224">
        <v>8500</v>
      </c>
      <c r="L53" s="224">
        <v>9000</v>
      </c>
      <c r="M53" s="49"/>
      <c r="N53" s="246" t="str">
        <f>IF(C53="","",'OPĆI DIO'!$C$1)</f>
        <v>21053 VELEUČILIŠTE U KARLOVCU</v>
      </c>
      <c r="O53" s="40" t="str">
        <f t="shared" si="5"/>
        <v>343</v>
      </c>
      <c r="P53" s="40" t="str">
        <f t="shared" si="6"/>
        <v>34</v>
      </c>
      <c r="Q53" s="40" t="str">
        <f t="shared" si="7"/>
        <v>43</v>
      </c>
      <c r="R53" s="40" t="str">
        <f t="shared" si="8"/>
        <v>94</v>
      </c>
      <c r="S53" s="40" t="str">
        <f t="shared" si="9"/>
        <v>3</v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08006</v>
      </c>
      <c r="B54" s="44" t="str">
        <f>IF(C54="","",VLOOKUP('OPĆI DIO'!$C$1,'OPĆI DIO'!$N$4:$W$137,9,FALSE))</f>
        <v>Sveučilišta i veleučilišta u Republici Hrvatskoj</v>
      </c>
      <c r="C54" s="50">
        <v>43</v>
      </c>
      <c r="D54" s="45" t="str">
        <f t="shared" si="1"/>
        <v>Ostali prihodi za posebne namjene</v>
      </c>
      <c r="E54" s="50">
        <v>3433</v>
      </c>
      <c r="F54" s="45" t="str">
        <f t="shared" si="2"/>
        <v>Zatezne kamate</v>
      </c>
      <c r="G54" s="328" t="s">
        <v>665</v>
      </c>
      <c r="H54" s="45" t="str">
        <f t="shared" si="3"/>
        <v>PROGRAMSKO FINANCIRANJE JAVNIH VISOKIH UČILIŠTA</v>
      </c>
      <c r="I54" s="45" t="str">
        <f t="shared" si="4"/>
        <v>0942</v>
      </c>
      <c r="J54" s="224">
        <v>1500</v>
      </c>
      <c r="K54" s="224">
        <v>1000</v>
      </c>
      <c r="L54" s="224">
        <v>500</v>
      </c>
      <c r="M54" s="49"/>
      <c r="N54" s="246" t="str">
        <f>IF(C54="","",'OPĆI DIO'!$C$1)</f>
        <v>21053 VELEUČILIŠTE U KARLOVCU</v>
      </c>
      <c r="O54" s="40" t="str">
        <f t="shared" si="5"/>
        <v>343</v>
      </c>
      <c r="P54" s="40" t="str">
        <f t="shared" si="6"/>
        <v>34</v>
      </c>
      <c r="Q54" s="40" t="str">
        <f t="shared" si="7"/>
        <v>43</v>
      </c>
      <c r="R54" s="40" t="str">
        <f t="shared" si="8"/>
        <v>94</v>
      </c>
      <c r="S54" s="40" t="str">
        <f t="shared" si="9"/>
        <v>3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08006</v>
      </c>
      <c r="B55" s="44" t="str">
        <f>IF(C55="","",VLOOKUP('OPĆI DIO'!$C$1,'OPĆI DIO'!$N$4:$W$137,9,FALSE))</f>
        <v>Sveučilišta i veleučilišta u Republici Hrvatskoj</v>
      </c>
      <c r="C55" s="50">
        <v>43</v>
      </c>
      <c r="D55" s="45" t="str">
        <f t="shared" si="1"/>
        <v>Ostali prihodi za posebne namjene</v>
      </c>
      <c r="E55" s="50">
        <v>3721</v>
      </c>
      <c r="F55" s="45" t="str">
        <f t="shared" si="2"/>
        <v>Naknade građanima i kućanstvima u novcu</v>
      </c>
      <c r="G55" s="328" t="s">
        <v>665</v>
      </c>
      <c r="H55" s="45" t="str">
        <f t="shared" si="3"/>
        <v>PROGRAMSKO FINANCIRANJE JAVNIH VISOKIH UČILIŠTA</v>
      </c>
      <c r="I55" s="45" t="str">
        <f t="shared" si="4"/>
        <v>0942</v>
      </c>
      <c r="J55" s="224">
        <v>15000</v>
      </c>
      <c r="K55" s="224">
        <v>15000</v>
      </c>
      <c r="L55" s="224">
        <v>15000</v>
      </c>
      <c r="M55" s="49"/>
      <c r="N55" s="246" t="str">
        <f>IF(C55="","",'OPĆI DIO'!$C$1)</f>
        <v>21053 VELEUČILIŠTE U KARLOVCU</v>
      </c>
      <c r="O55" s="40" t="str">
        <f t="shared" si="5"/>
        <v>372</v>
      </c>
      <c r="P55" s="40" t="str">
        <f t="shared" si="6"/>
        <v>37</v>
      </c>
      <c r="Q55" s="40" t="str">
        <f t="shared" si="7"/>
        <v>43</v>
      </c>
      <c r="R55" s="40" t="str">
        <f t="shared" si="8"/>
        <v>94</v>
      </c>
      <c r="S55" s="40" t="str">
        <f t="shared" si="9"/>
        <v>3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08006</v>
      </c>
      <c r="B56" s="44" t="str">
        <f>IF(C56="","",VLOOKUP('OPĆI DIO'!$C$1,'OPĆI DIO'!$N$4:$W$137,9,FALSE))</f>
        <v>Sveučilišta i veleučilišta u Republici Hrvatskoj</v>
      </c>
      <c r="C56" s="50">
        <v>43</v>
      </c>
      <c r="D56" s="45" t="str">
        <f t="shared" si="1"/>
        <v>Ostali prihodi za posebne namjene</v>
      </c>
      <c r="E56" s="50">
        <v>3811</v>
      </c>
      <c r="F56" s="45" t="str">
        <f t="shared" si="2"/>
        <v>Tekuće donacije u novcu</v>
      </c>
      <c r="G56" s="328" t="s">
        <v>665</v>
      </c>
      <c r="H56" s="45" t="str">
        <f t="shared" si="3"/>
        <v>PROGRAMSKO FINANCIRANJE JAVNIH VISOKIH UČILIŠTA</v>
      </c>
      <c r="I56" s="45" t="str">
        <f t="shared" si="4"/>
        <v>0942</v>
      </c>
      <c r="J56" s="224">
        <v>1000</v>
      </c>
      <c r="K56" s="224">
        <v>1200</v>
      </c>
      <c r="L56" s="224">
        <v>1300</v>
      </c>
      <c r="M56" s="49"/>
      <c r="N56" s="246" t="str">
        <f>IF(C56="","",'OPĆI DIO'!$C$1)</f>
        <v>21053 VELEUČILIŠTE U KARLOVCU</v>
      </c>
      <c r="O56" s="40" t="str">
        <f t="shared" si="5"/>
        <v>381</v>
      </c>
      <c r="P56" s="40" t="str">
        <f t="shared" si="6"/>
        <v>38</v>
      </c>
      <c r="Q56" s="40" t="str">
        <f t="shared" si="7"/>
        <v>43</v>
      </c>
      <c r="R56" s="40" t="str">
        <f t="shared" si="8"/>
        <v>94</v>
      </c>
      <c r="S56" s="40" t="str">
        <f t="shared" si="9"/>
        <v>3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08006</v>
      </c>
      <c r="B57" s="44" t="str">
        <f>IF(C57="","",VLOOKUP('OPĆI DIO'!$C$1,'OPĆI DIO'!$N$4:$W$137,9,FALSE))</f>
        <v>Sveučilišta i veleučilišta u Republici Hrvatskoj</v>
      </c>
      <c r="C57" s="50">
        <v>43</v>
      </c>
      <c r="D57" s="45" t="str">
        <f t="shared" si="1"/>
        <v>Ostali prihodi za posebne namjene</v>
      </c>
      <c r="E57" s="50">
        <v>4221</v>
      </c>
      <c r="F57" s="45" t="str">
        <f t="shared" si="2"/>
        <v>Uredska oprema i namještaj</v>
      </c>
      <c r="G57" s="328" t="s">
        <v>665</v>
      </c>
      <c r="H57" s="45" t="str">
        <f t="shared" si="3"/>
        <v>PROGRAMSKO FINANCIRANJE JAVNIH VISOKIH UČILIŠTA</v>
      </c>
      <c r="I57" s="45" t="str">
        <f t="shared" si="4"/>
        <v>0942</v>
      </c>
      <c r="J57" s="224">
        <v>15000</v>
      </c>
      <c r="K57" s="224">
        <v>10000</v>
      </c>
      <c r="L57" s="224">
        <v>15000</v>
      </c>
      <c r="M57" s="49"/>
      <c r="N57" s="246" t="str">
        <f>IF(C57="","",'OPĆI DIO'!$C$1)</f>
        <v>21053 VELEUČILIŠTE U KARLOVCU</v>
      </c>
      <c r="O57" s="40" t="str">
        <f t="shared" si="5"/>
        <v>422</v>
      </c>
      <c r="P57" s="40" t="str">
        <f t="shared" si="6"/>
        <v>42</v>
      </c>
      <c r="Q57" s="40" t="str">
        <f t="shared" si="7"/>
        <v>43</v>
      </c>
      <c r="R57" s="40" t="str">
        <f t="shared" si="8"/>
        <v>94</v>
      </c>
      <c r="S57" s="40" t="str">
        <f t="shared" si="9"/>
        <v>4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>08006</v>
      </c>
      <c r="B58" s="44" t="str">
        <f>IF(C58="","",VLOOKUP('OPĆI DIO'!$C$1,'OPĆI DIO'!$N$4:$W$137,9,FALSE))</f>
        <v>Sveučilišta i veleučilišta u Republici Hrvatskoj</v>
      </c>
      <c r="C58" s="50">
        <v>43</v>
      </c>
      <c r="D58" s="45" t="str">
        <f t="shared" si="1"/>
        <v>Ostali prihodi za posebne namjene</v>
      </c>
      <c r="E58" s="50">
        <v>4223</v>
      </c>
      <c r="F58" s="45" t="str">
        <f t="shared" si="2"/>
        <v>Oprema za održavanje i zaštitu</v>
      </c>
      <c r="G58" s="328" t="s">
        <v>665</v>
      </c>
      <c r="H58" s="45" t="str">
        <f t="shared" si="3"/>
        <v>PROGRAMSKO FINANCIRANJE JAVNIH VISOKIH UČILIŠTA</v>
      </c>
      <c r="I58" s="45" t="str">
        <f t="shared" si="4"/>
        <v>0942</v>
      </c>
      <c r="J58" s="224">
        <v>5000</v>
      </c>
      <c r="K58" s="224">
        <v>5000</v>
      </c>
      <c r="L58" s="224">
        <v>5000</v>
      </c>
      <c r="M58" s="49"/>
      <c r="N58" s="246" t="str">
        <f>IF(C58="","",'OPĆI DIO'!$C$1)</f>
        <v>21053 VELEUČILIŠTE U KARLOVCU</v>
      </c>
      <c r="O58" s="40" t="str">
        <f t="shared" si="5"/>
        <v>422</v>
      </c>
      <c r="P58" s="40" t="str">
        <f t="shared" si="6"/>
        <v>42</v>
      </c>
      <c r="Q58" s="40" t="str">
        <f t="shared" si="7"/>
        <v>43</v>
      </c>
      <c r="R58" s="40" t="str">
        <f t="shared" si="8"/>
        <v>94</v>
      </c>
      <c r="S58" s="40" t="str">
        <f t="shared" si="9"/>
        <v>4</v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08006</v>
      </c>
      <c r="B59" s="44" t="str">
        <f>IF(C59="","",VLOOKUP('OPĆI DIO'!$C$1,'OPĆI DIO'!$N$4:$W$137,9,FALSE))</f>
        <v>Sveučilišta i veleučilišta u Republici Hrvatskoj</v>
      </c>
      <c r="C59" s="50">
        <v>43</v>
      </c>
      <c r="D59" s="45" t="str">
        <f t="shared" si="1"/>
        <v>Ostali prihodi za posebne namjene</v>
      </c>
      <c r="E59" s="50">
        <v>4225</v>
      </c>
      <c r="F59" s="45" t="str">
        <f t="shared" si="2"/>
        <v>Instrumenti, uređaji i strojevi</v>
      </c>
      <c r="G59" s="328" t="s">
        <v>665</v>
      </c>
      <c r="H59" s="45" t="str">
        <f t="shared" si="3"/>
        <v>PROGRAMSKO FINANCIRANJE JAVNIH VISOKIH UČILIŠTA</v>
      </c>
      <c r="I59" s="45" t="str">
        <f t="shared" si="4"/>
        <v>0942</v>
      </c>
      <c r="J59" s="224">
        <v>15000</v>
      </c>
      <c r="K59" s="224">
        <v>10000</v>
      </c>
      <c r="L59" s="224">
        <v>10000</v>
      </c>
      <c r="M59" s="49"/>
      <c r="N59" s="246" t="str">
        <f>IF(C59="","",'OPĆI DIO'!$C$1)</f>
        <v>21053 VELEUČILIŠTE U KARLOVCU</v>
      </c>
      <c r="O59" s="40" t="str">
        <f t="shared" si="5"/>
        <v>422</v>
      </c>
      <c r="P59" s="40" t="str">
        <f t="shared" si="6"/>
        <v>42</v>
      </c>
      <c r="Q59" s="40" t="str">
        <f t="shared" si="7"/>
        <v>43</v>
      </c>
      <c r="R59" s="40" t="str">
        <f t="shared" si="8"/>
        <v>94</v>
      </c>
      <c r="S59" s="40" t="str">
        <f t="shared" si="9"/>
        <v>4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08006</v>
      </c>
      <c r="B60" s="44" t="str">
        <f>IF(C60="","",VLOOKUP('OPĆI DIO'!$C$1,'OPĆI DIO'!$N$4:$W$137,9,FALSE))</f>
        <v>Sveučilišta i veleučilišta u Republici Hrvatskoj</v>
      </c>
      <c r="C60" s="50">
        <v>43</v>
      </c>
      <c r="D60" s="45" t="str">
        <f t="shared" si="1"/>
        <v>Ostali prihodi za posebne namjene</v>
      </c>
      <c r="E60" s="50">
        <v>4227</v>
      </c>
      <c r="F60" s="45" t="str">
        <f t="shared" si="2"/>
        <v>Uređaji, strojevi i oprema za ostale namjene</v>
      </c>
      <c r="G60" s="328" t="s">
        <v>665</v>
      </c>
      <c r="H60" s="45" t="str">
        <f t="shared" si="3"/>
        <v>PROGRAMSKO FINANCIRANJE JAVNIH VISOKIH UČILIŠTA</v>
      </c>
      <c r="I60" s="45" t="str">
        <f t="shared" si="4"/>
        <v>0942</v>
      </c>
      <c r="J60" s="224">
        <v>15000</v>
      </c>
      <c r="K60" s="224">
        <v>15000</v>
      </c>
      <c r="L60" s="224">
        <v>20000</v>
      </c>
      <c r="M60" s="49"/>
      <c r="N60" s="246" t="str">
        <f>IF(C60="","",'OPĆI DIO'!$C$1)</f>
        <v>21053 VELEUČILIŠTE U KARLOVCU</v>
      </c>
      <c r="O60" s="40" t="str">
        <f t="shared" si="5"/>
        <v>422</v>
      </c>
      <c r="P60" s="40" t="str">
        <f t="shared" si="6"/>
        <v>42</v>
      </c>
      <c r="Q60" s="40" t="str">
        <f t="shared" si="7"/>
        <v>43</v>
      </c>
      <c r="R60" s="40" t="str">
        <f t="shared" si="8"/>
        <v>94</v>
      </c>
      <c r="S60" s="40" t="str">
        <f t="shared" si="9"/>
        <v>4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>08006</v>
      </c>
      <c r="B61" s="44" t="str">
        <f>IF(C61="","",VLOOKUP('OPĆI DIO'!$C$1,'OPĆI DIO'!$N$4:$W$137,9,FALSE))</f>
        <v>Sveučilišta i veleučilišta u Republici Hrvatskoj</v>
      </c>
      <c r="C61" s="50">
        <v>43</v>
      </c>
      <c r="D61" s="45" t="str">
        <f t="shared" si="1"/>
        <v>Ostali prihodi za posebne namjene</v>
      </c>
      <c r="E61" s="50">
        <v>4241</v>
      </c>
      <c r="F61" s="45" t="str">
        <f t="shared" si="2"/>
        <v>Knjige</v>
      </c>
      <c r="G61" s="328" t="s">
        <v>665</v>
      </c>
      <c r="H61" s="45" t="str">
        <f t="shared" si="3"/>
        <v>PROGRAMSKO FINANCIRANJE JAVNIH VISOKIH UČILIŠTA</v>
      </c>
      <c r="I61" s="45" t="str">
        <f t="shared" si="4"/>
        <v>0942</v>
      </c>
      <c r="J61" s="224">
        <v>3300</v>
      </c>
      <c r="K61" s="224">
        <v>4000</v>
      </c>
      <c r="L61" s="224">
        <v>5000</v>
      </c>
      <c r="M61" s="49"/>
      <c r="N61" s="246" t="str">
        <f>IF(C61="","",'OPĆI DIO'!$C$1)</f>
        <v>21053 VELEUČILIŠTE U KARLOVCU</v>
      </c>
      <c r="O61" s="40" t="str">
        <f t="shared" si="5"/>
        <v>424</v>
      </c>
      <c r="P61" s="40" t="str">
        <f t="shared" si="6"/>
        <v>42</v>
      </c>
      <c r="Q61" s="40" t="str">
        <f t="shared" si="7"/>
        <v>43</v>
      </c>
      <c r="R61" s="40" t="str">
        <f t="shared" si="8"/>
        <v>94</v>
      </c>
      <c r="S61" s="40" t="str">
        <f t="shared" si="9"/>
        <v>4</v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/>
      </c>
      <c r="B62" s="44" t="str">
        <f>IF(C62="","",VLOOKUP('OPĆI DIO'!$C$1,'OPĆI DIO'!$N$4:$W$137,9,FALSE))</f>
        <v/>
      </c>
      <c r="C62" s="50"/>
      <c r="D62" s="45" t="str">
        <f t="shared" si="1"/>
        <v/>
      </c>
      <c r="E62" s="50"/>
      <c r="F62" s="45" t="str">
        <f t="shared" si="2"/>
        <v/>
      </c>
      <c r="G62" s="329"/>
      <c r="H62" s="45" t="str">
        <f t="shared" si="3"/>
        <v/>
      </c>
      <c r="I62" s="45" t="str">
        <f t="shared" si="4"/>
        <v/>
      </c>
      <c r="J62" s="224"/>
      <c r="K62" s="224"/>
      <c r="L62" s="224"/>
      <c r="M62" s="49"/>
      <c r="N62" s="246" t="str">
        <f>IF(C62="","",'OPĆI DIO'!$C$1)</f>
        <v/>
      </c>
      <c r="O62" s="40" t="str">
        <f t="shared" si="5"/>
        <v/>
      </c>
      <c r="P62" s="40" t="str">
        <f t="shared" si="6"/>
        <v/>
      </c>
      <c r="Q62" s="40" t="str">
        <f t="shared" si="7"/>
        <v/>
      </c>
      <c r="R62" s="40" t="str">
        <f t="shared" si="8"/>
        <v/>
      </c>
      <c r="S62" s="40" t="str">
        <f t="shared" si="9"/>
        <v/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/>
      </c>
      <c r="B63" s="44" t="str">
        <f>IF(C63="","",VLOOKUP('OPĆI DIO'!$C$1,'OPĆI DIO'!$N$4:$W$137,9,FALSE))</f>
        <v/>
      </c>
      <c r="C63" s="50"/>
      <c r="D63" s="45" t="str">
        <f t="shared" si="1"/>
        <v/>
      </c>
      <c r="E63" s="50"/>
      <c r="F63" s="45" t="str">
        <f t="shared" si="2"/>
        <v/>
      </c>
      <c r="G63" s="329"/>
      <c r="H63" s="45" t="str">
        <f t="shared" si="3"/>
        <v/>
      </c>
      <c r="I63" s="45" t="str">
        <f t="shared" si="4"/>
        <v/>
      </c>
      <c r="J63" s="224"/>
      <c r="K63" s="224"/>
      <c r="L63" s="224"/>
      <c r="M63" s="49"/>
      <c r="N63" s="246" t="str">
        <f>IF(C63="","",'OPĆI DIO'!$C$1)</f>
        <v/>
      </c>
      <c r="O63" s="40" t="str">
        <f t="shared" si="5"/>
        <v/>
      </c>
      <c r="P63" s="40" t="str">
        <f t="shared" si="6"/>
        <v/>
      </c>
      <c r="Q63" s="40" t="str">
        <f t="shared" si="7"/>
        <v/>
      </c>
      <c r="R63" s="40" t="str">
        <f t="shared" si="8"/>
        <v/>
      </c>
      <c r="S63" s="40" t="str">
        <f t="shared" si="9"/>
        <v/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/>
      </c>
      <c r="B64" s="44" t="str">
        <f>IF(C64="","",VLOOKUP('OPĆI DIO'!$C$1,'OPĆI DIO'!$N$4:$W$137,9,FALSE))</f>
        <v/>
      </c>
      <c r="C64" s="50"/>
      <c r="D64" s="45" t="str">
        <f t="shared" si="1"/>
        <v/>
      </c>
      <c r="E64" s="50"/>
      <c r="F64" s="45" t="str">
        <f t="shared" si="2"/>
        <v/>
      </c>
      <c r="G64" s="329"/>
      <c r="H64" s="45" t="str">
        <f t="shared" si="3"/>
        <v/>
      </c>
      <c r="I64" s="45" t="str">
        <f t="shared" si="4"/>
        <v/>
      </c>
      <c r="J64" s="224"/>
      <c r="K64" s="224"/>
      <c r="L64" s="224"/>
      <c r="M64" s="49"/>
      <c r="N64" s="246" t="str">
        <f>IF(C64="","",'OPĆI DIO'!$C$1)</f>
        <v/>
      </c>
      <c r="O64" s="40" t="str">
        <f t="shared" si="5"/>
        <v/>
      </c>
      <c r="P64" s="40" t="str">
        <f t="shared" si="6"/>
        <v/>
      </c>
      <c r="Q64" s="40" t="str">
        <f t="shared" si="7"/>
        <v/>
      </c>
      <c r="R64" s="40" t="str">
        <f t="shared" si="8"/>
        <v/>
      </c>
      <c r="S64" s="40" t="str">
        <f t="shared" si="9"/>
        <v/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/>
      </c>
      <c r="B65" s="44" t="str">
        <f>IF(C65="","",VLOOKUP('OPĆI DIO'!$C$1,'OPĆI DIO'!$N$4:$W$137,9,FALSE))</f>
        <v/>
      </c>
      <c r="C65" s="50"/>
      <c r="D65" s="45" t="str">
        <f t="shared" si="1"/>
        <v/>
      </c>
      <c r="E65" s="50"/>
      <c r="F65" s="45" t="str">
        <f t="shared" si="2"/>
        <v/>
      </c>
      <c r="G65" s="329"/>
      <c r="H65" s="45" t="str">
        <f t="shared" si="3"/>
        <v/>
      </c>
      <c r="I65" s="45" t="str">
        <f t="shared" si="4"/>
        <v/>
      </c>
      <c r="J65" s="224"/>
      <c r="K65" s="224"/>
      <c r="L65" s="224"/>
      <c r="M65" s="49"/>
      <c r="N65" s="246" t="str">
        <f>IF(C65="","",'OPĆI DIO'!$C$1)</f>
        <v/>
      </c>
      <c r="O65" s="40" t="str">
        <f t="shared" si="5"/>
        <v/>
      </c>
      <c r="P65" s="40" t="str">
        <f t="shared" si="6"/>
        <v/>
      </c>
      <c r="Q65" s="40" t="str">
        <f t="shared" si="7"/>
        <v/>
      </c>
      <c r="R65" s="40" t="str">
        <f t="shared" si="8"/>
        <v/>
      </c>
      <c r="S65" s="40" t="str">
        <f t="shared" si="9"/>
        <v/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/>
      </c>
      <c r="B66" s="44" t="str">
        <f>IF(C66="","",VLOOKUP('OPĆI DIO'!$C$1,'OPĆI DIO'!$N$4:$W$137,9,FALSE))</f>
        <v/>
      </c>
      <c r="C66" s="50"/>
      <c r="D66" s="45" t="str">
        <f t="shared" si="1"/>
        <v/>
      </c>
      <c r="E66" s="50"/>
      <c r="F66" s="45" t="str">
        <f t="shared" si="2"/>
        <v/>
      </c>
      <c r="G66" s="329"/>
      <c r="H66" s="45" t="str">
        <f t="shared" si="3"/>
        <v/>
      </c>
      <c r="I66" s="45" t="str">
        <f t="shared" si="4"/>
        <v/>
      </c>
      <c r="J66" s="224"/>
      <c r="K66" s="224"/>
      <c r="L66" s="224"/>
      <c r="M66" s="49"/>
      <c r="N66" s="246" t="str">
        <f>IF(C66="","",'OPĆI DIO'!$C$1)</f>
        <v/>
      </c>
      <c r="O66" s="40" t="str">
        <f t="shared" si="5"/>
        <v/>
      </c>
      <c r="P66" s="40" t="str">
        <f t="shared" si="6"/>
        <v/>
      </c>
      <c r="Q66" s="40" t="str">
        <f t="shared" si="7"/>
        <v/>
      </c>
      <c r="R66" s="40" t="str">
        <f t="shared" si="8"/>
        <v/>
      </c>
      <c r="S66" s="40" t="str">
        <f t="shared" si="9"/>
        <v/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/>
      </c>
      <c r="B67" s="44" t="str">
        <f>IF(C67="","",VLOOKUP('OPĆI DIO'!$C$1,'OPĆI DIO'!$N$4:$W$137,9,FALSE))</f>
        <v/>
      </c>
      <c r="C67" s="50"/>
      <c r="D67" s="45" t="str">
        <f t="shared" ref="D67:D130" si="14">IFERROR(VLOOKUP(C67,$T$6:$U$24,2,FALSE),"")</f>
        <v/>
      </c>
      <c r="E67" s="50"/>
      <c r="F67" s="45" t="str">
        <f t="shared" si="2"/>
        <v/>
      </c>
      <c r="G67" s="329"/>
      <c r="H67" s="45" t="str">
        <f t="shared" si="3"/>
        <v/>
      </c>
      <c r="I67" s="45" t="str">
        <f t="shared" si="4"/>
        <v/>
      </c>
      <c r="J67" s="224"/>
      <c r="K67" s="224"/>
      <c r="L67" s="224"/>
      <c r="M67" s="49"/>
      <c r="N67" s="246" t="str">
        <f>IF(C67="","",'OPĆI DIO'!$C$1)</f>
        <v/>
      </c>
      <c r="O67" s="40" t="str">
        <f t="shared" si="5"/>
        <v/>
      </c>
      <c r="P67" s="40" t="str">
        <f t="shared" si="6"/>
        <v/>
      </c>
      <c r="Q67" s="40" t="str">
        <f t="shared" si="7"/>
        <v/>
      </c>
      <c r="R67" s="40" t="str">
        <f t="shared" si="8"/>
        <v/>
      </c>
      <c r="S67" s="40" t="str">
        <f t="shared" si="9"/>
        <v/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/>
      </c>
      <c r="B68" s="44" t="str">
        <f>IF(C68="","",VLOOKUP('OPĆI DIO'!$C$1,'OPĆI DIO'!$N$4:$W$137,9,FALSE))</f>
        <v/>
      </c>
      <c r="C68" s="50"/>
      <c r="D68" s="45" t="str">
        <f t="shared" si="14"/>
        <v/>
      </c>
      <c r="E68" s="50"/>
      <c r="F68" s="45" t="str">
        <f t="shared" ref="F68:F131" si="15">IFERROR(VLOOKUP(E68,$W$5:$Y$129,2,FALSE),"")</f>
        <v/>
      </c>
      <c r="G68" s="329"/>
      <c r="H68" s="45" t="str">
        <f t="shared" ref="H68:H131" si="16">IFERROR(VLOOKUP(G68,$AC$6:$AD$344,2,FALSE),"")</f>
        <v/>
      </c>
      <c r="I68" s="45" t="str">
        <f t="shared" ref="I68:I131" si="17">IFERROR(VLOOKUP(G68,$AC$6:$AG$344,3,FALSE),"")</f>
        <v/>
      </c>
      <c r="J68" s="224"/>
      <c r="K68" s="224"/>
      <c r="L68" s="224"/>
      <c r="M68" s="49"/>
      <c r="N68" s="246" t="str">
        <f>IF(C68="","",'OPĆI DIO'!$C$1)</f>
        <v/>
      </c>
      <c r="O68" s="40" t="str">
        <f t="shared" ref="O68:O131" si="18">LEFT(E68,3)</f>
        <v/>
      </c>
      <c r="P68" s="40" t="str">
        <f t="shared" ref="P68:P131" si="19">LEFT(E68,2)</f>
        <v/>
      </c>
      <c r="Q68" s="40" t="str">
        <f t="shared" ref="Q68:Q131" si="20">LEFT(C68,3)</f>
        <v/>
      </c>
      <c r="R68" s="40" t="str">
        <f t="shared" ref="R68:R131" si="21">MID(I68,2,2)</f>
        <v/>
      </c>
      <c r="S68" s="40" t="str">
        <f t="shared" ref="S68:S131" si="22">LEFT(E68,1)</f>
        <v/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/>
      </c>
      <c r="B69" s="44" t="str">
        <f>IF(C69="","",VLOOKUP('OPĆI DIO'!$C$1,'OPĆI DIO'!$N$4:$W$137,9,FALSE))</f>
        <v/>
      </c>
      <c r="C69" s="50"/>
      <c r="D69" s="45" t="str">
        <f t="shared" si="14"/>
        <v/>
      </c>
      <c r="E69" s="50"/>
      <c r="F69" s="45" t="str">
        <f t="shared" si="15"/>
        <v/>
      </c>
      <c r="G69" s="329"/>
      <c r="H69" s="45" t="str">
        <f t="shared" si="16"/>
        <v/>
      </c>
      <c r="I69" s="45" t="str">
        <f t="shared" si="17"/>
        <v/>
      </c>
      <c r="J69" s="224"/>
      <c r="K69" s="224"/>
      <c r="L69" s="224"/>
      <c r="M69" s="49"/>
      <c r="N69" s="246" t="str">
        <f>IF(C69="","",'OPĆI DIO'!$C$1)</f>
        <v/>
      </c>
      <c r="O69" s="40" t="str">
        <f t="shared" si="18"/>
        <v/>
      </c>
      <c r="P69" s="40" t="str">
        <f t="shared" si="19"/>
        <v/>
      </c>
      <c r="Q69" s="40" t="str">
        <f t="shared" si="20"/>
        <v/>
      </c>
      <c r="R69" s="40" t="str">
        <f t="shared" si="21"/>
        <v/>
      </c>
      <c r="S69" s="40" t="str">
        <f t="shared" si="22"/>
        <v/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/>
      </c>
      <c r="B70" s="44" t="str">
        <f>IF(C70="","",VLOOKUP('OPĆI DIO'!$C$1,'OPĆI DIO'!$N$4:$W$137,9,FALSE))</f>
        <v/>
      </c>
      <c r="C70" s="50"/>
      <c r="D70" s="45" t="str">
        <f t="shared" si="14"/>
        <v/>
      </c>
      <c r="E70" s="50"/>
      <c r="F70" s="45" t="str">
        <f t="shared" si="15"/>
        <v/>
      </c>
      <c r="G70" s="329"/>
      <c r="H70" s="45" t="str">
        <f t="shared" si="16"/>
        <v/>
      </c>
      <c r="I70" s="45" t="str">
        <f t="shared" si="17"/>
        <v/>
      </c>
      <c r="J70" s="224"/>
      <c r="K70" s="224"/>
      <c r="L70" s="224"/>
      <c r="M70" s="49"/>
      <c r="N70" s="246" t="str">
        <f>IF(C70="","",'OPĆI DIO'!$C$1)</f>
        <v/>
      </c>
      <c r="O70" s="40" t="str">
        <f t="shared" si="18"/>
        <v/>
      </c>
      <c r="P70" s="40" t="str">
        <f t="shared" si="19"/>
        <v/>
      </c>
      <c r="Q70" s="40" t="str">
        <f t="shared" si="20"/>
        <v/>
      </c>
      <c r="R70" s="40" t="str">
        <f t="shared" si="21"/>
        <v/>
      </c>
      <c r="S70" s="40" t="str">
        <f t="shared" si="22"/>
        <v/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/>
      </c>
      <c r="B71" s="44" t="str">
        <f>IF(C71="","",VLOOKUP('OPĆI DIO'!$C$1,'OPĆI DIO'!$N$4:$W$137,9,FALSE))</f>
        <v/>
      </c>
      <c r="C71" s="50"/>
      <c r="D71" s="45" t="str">
        <f t="shared" si="14"/>
        <v/>
      </c>
      <c r="E71" s="50"/>
      <c r="F71" s="45" t="str">
        <f t="shared" si="15"/>
        <v/>
      </c>
      <c r="G71" s="329"/>
      <c r="H71" s="45" t="str">
        <f t="shared" si="16"/>
        <v/>
      </c>
      <c r="I71" s="45" t="str">
        <f t="shared" si="17"/>
        <v/>
      </c>
      <c r="J71" s="224"/>
      <c r="K71" s="224"/>
      <c r="L71" s="224"/>
      <c r="M71" s="49"/>
      <c r="N71" s="246" t="str">
        <f>IF(C71="","",'OPĆI DIO'!$C$1)</f>
        <v/>
      </c>
      <c r="O71" s="40" t="str">
        <f t="shared" si="18"/>
        <v/>
      </c>
      <c r="P71" s="40" t="str">
        <f t="shared" si="19"/>
        <v/>
      </c>
      <c r="Q71" s="40" t="str">
        <f t="shared" si="20"/>
        <v/>
      </c>
      <c r="R71" s="40" t="str">
        <f t="shared" si="21"/>
        <v/>
      </c>
      <c r="S71" s="40" t="str">
        <f t="shared" si="22"/>
        <v/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/>
      </c>
      <c r="B72" s="44" t="str">
        <f>IF(C72="","",VLOOKUP('OPĆI DIO'!$C$1,'OPĆI DIO'!$N$4:$W$137,9,FALSE))</f>
        <v/>
      </c>
      <c r="C72" s="50"/>
      <c r="D72" s="45" t="str">
        <f t="shared" si="14"/>
        <v/>
      </c>
      <c r="E72" s="50"/>
      <c r="F72" s="45" t="str">
        <f t="shared" si="15"/>
        <v/>
      </c>
      <c r="G72" s="329"/>
      <c r="H72" s="45" t="str">
        <f t="shared" si="16"/>
        <v/>
      </c>
      <c r="I72" s="45" t="str">
        <f t="shared" si="17"/>
        <v/>
      </c>
      <c r="J72" s="224"/>
      <c r="K72" s="224"/>
      <c r="L72" s="224"/>
      <c r="M72" s="49"/>
      <c r="N72" s="246" t="str">
        <f>IF(C72="","",'OPĆI DIO'!$C$1)</f>
        <v/>
      </c>
      <c r="O72" s="40" t="str">
        <f t="shared" si="18"/>
        <v/>
      </c>
      <c r="P72" s="40" t="str">
        <f t="shared" si="19"/>
        <v/>
      </c>
      <c r="Q72" s="40" t="str">
        <f t="shared" si="20"/>
        <v/>
      </c>
      <c r="R72" s="40" t="str">
        <f t="shared" si="21"/>
        <v/>
      </c>
      <c r="S72" s="40" t="str">
        <f t="shared" si="22"/>
        <v/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/>
      </c>
      <c r="B73" s="44" t="str">
        <f>IF(C73="","",VLOOKUP('OPĆI DIO'!$C$1,'OPĆI DIO'!$N$4:$W$137,9,FALSE))</f>
        <v/>
      </c>
      <c r="C73" s="50"/>
      <c r="D73" s="45" t="str">
        <f t="shared" si="14"/>
        <v/>
      </c>
      <c r="E73" s="50"/>
      <c r="F73" s="45" t="str">
        <f t="shared" si="15"/>
        <v/>
      </c>
      <c r="G73" s="329"/>
      <c r="H73" s="45" t="str">
        <f t="shared" si="16"/>
        <v/>
      </c>
      <c r="I73" s="45" t="str">
        <f t="shared" si="17"/>
        <v/>
      </c>
      <c r="J73" s="224"/>
      <c r="K73" s="224"/>
      <c r="L73" s="224"/>
      <c r="M73" s="49"/>
      <c r="N73" s="246" t="str">
        <f>IF(C73="","",'OPĆI DIO'!$C$1)</f>
        <v/>
      </c>
      <c r="O73" s="40" t="str">
        <f t="shared" si="18"/>
        <v/>
      </c>
      <c r="P73" s="40" t="str">
        <f t="shared" si="19"/>
        <v/>
      </c>
      <c r="Q73" s="40" t="str">
        <f t="shared" si="20"/>
        <v/>
      </c>
      <c r="R73" s="40" t="str">
        <f t="shared" si="21"/>
        <v/>
      </c>
      <c r="S73" s="40" t="str">
        <f t="shared" si="22"/>
        <v/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/>
      </c>
      <c r="B74" s="44" t="str">
        <f>IF(C74="","",VLOOKUP('OPĆI DIO'!$C$1,'OPĆI DIO'!$N$4:$W$137,9,FALSE))</f>
        <v/>
      </c>
      <c r="C74" s="50"/>
      <c r="D74" s="45" t="str">
        <f t="shared" si="14"/>
        <v/>
      </c>
      <c r="E74" s="50"/>
      <c r="F74" s="45" t="str">
        <f t="shared" si="15"/>
        <v/>
      </c>
      <c r="G74" s="329"/>
      <c r="H74" s="45" t="str">
        <f t="shared" si="16"/>
        <v/>
      </c>
      <c r="I74" s="45" t="str">
        <f t="shared" si="17"/>
        <v/>
      </c>
      <c r="J74" s="224"/>
      <c r="K74" s="224"/>
      <c r="L74" s="224"/>
      <c r="M74" s="49"/>
      <c r="N74" s="246" t="str">
        <f>IF(C74="","",'OPĆI DIO'!$C$1)</f>
        <v/>
      </c>
      <c r="O74" s="40" t="str">
        <f t="shared" si="18"/>
        <v/>
      </c>
      <c r="P74" s="40" t="str">
        <f t="shared" si="19"/>
        <v/>
      </c>
      <c r="Q74" s="40" t="str">
        <f t="shared" si="20"/>
        <v/>
      </c>
      <c r="R74" s="40" t="str">
        <f t="shared" si="21"/>
        <v/>
      </c>
      <c r="S74" s="40" t="str">
        <f t="shared" si="22"/>
        <v/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/>
      </c>
      <c r="B75" s="44" t="str">
        <f>IF(C75="","",VLOOKUP('OPĆI DIO'!$C$1,'OPĆI DIO'!$N$4:$W$137,9,FALSE))</f>
        <v/>
      </c>
      <c r="C75" s="50"/>
      <c r="D75" s="45" t="str">
        <f t="shared" si="14"/>
        <v/>
      </c>
      <c r="E75" s="50"/>
      <c r="F75" s="45" t="str">
        <f t="shared" si="15"/>
        <v/>
      </c>
      <c r="G75" s="329"/>
      <c r="H75" s="45" t="str">
        <f t="shared" si="16"/>
        <v/>
      </c>
      <c r="I75" s="45" t="str">
        <f t="shared" si="17"/>
        <v/>
      </c>
      <c r="J75" s="224"/>
      <c r="K75" s="224"/>
      <c r="L75" s="224"/>
      <c r="M75" s="49"/>
      <c r="N75" s="246" t="str">
        <f>IF(C75="","",'OPĆI DIO'!$C$1)</f>
        <v/>
      </c>
      <c r="O75" s="40" t="str">
        <f t="shared" si="18"/>
        <v/>
      </c>
      <c r="P75" s="40" t="str">
        <f t="shared" si="19"/>
        <v/>
      </c>
      <c r="Q75" s="40" t="str">
        <f t="shared" si="20"/>
        <v/>
      </c>
      <c r="R75" s="40" t="str">
        <f t="shared" si="21"/>
        <v/>
      </c>
      <c r="S75" s="40" t="str">
        <f t="shared" si="22"/>
        <v/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/>
      </c>
      <c r="B76" s="44" t="str">
        <f>IF(C76="","",VLOOKUP('OPĆI DIO'!$C$1,'OPĆI DIO'!$N$4:$W$137,9,FALSE))</f>
        <v/>
      </c>
      <c r="C76" s="50"/>
      <c r="D76" s="45" t="str">
        <f t="shared" si="14"/>
        <v/>
      </c>
      <c r="E76" s="50"/>
      <c r="F76" s="45" t="str">
        <f t="shared" si="15"/>
        <v/>
      </c>
      <c r="G76" s="329"/>
      <c r="H76" s="45" t="str">
        <f t="shared" si="16"/>
        <v/>
      </c>
      <c r="I76" s="45" t="str">
        <f t="shared" si="17"/>
        <v/>
      </c>
      <c r="J76" s="224"/>
      <c r="K76" s="224"/>
      <c r="L76" s="224"/>
      <c r="M76" s="49"/>
      <c r="N76" s="246" t="str">
        <f>IF(C76="","",'OPĆI DIO'!$C$1)</f>
        <v/>
      </c>
      <c r="O76" s="40" t="str">
        <f t="shared" si="18"/>
        <v/>
      </c>
      <c r="P76" s="40" t="str">
        <f t="shared" si="19"/>
        <v/>
      </c>
      <c r="Q76" s="40" t="str">
        <f t="shared" si="20"/>
        <v/>
      </c>
      <c r="R76" s="40" t="str">
        <f t="shared" si="21"/>
        <v/>
      </c>
      <c r="S76" s="40" t="str">
        <f t="shared" si="22"/>
        <v/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/>
      </c>
      <c r="B77" s="44" t="str">
        <f>IF(C77="","",VLOOKUP('OPĆI DIO'!$C$1,'OPĆI DIO'!$N$4:$W$137,9,FALSE))</f>
        <v/>
      </c>
      <c r="C77" s="50"/>
      <c r="D77" s="45" t="str">
        <f t="shared" si="14"/>
        <v/>
      </c>
      <c r="E77" s="50"/>
      <c r="F77" s="45" t="str">
        <f t="shared" si="15"/>
        <v/>
      </c>
      <c r="G77" s="329"/>
      <c r="H77" s="45" t="str">
        <f t="shared" si="16"/>
        <v/>
      </c>
      <c r="I77" s="45" t="str">
        <f t="shared" si="17"/>
        <v/>
      </c>
      <c r="J77" s="224"/>
      <c r="K77" s="224"/>
      <c r="L77" s="224"/>
      <c r="M77" s="49"/>
      <c r="N77" s="246" t="str">
        <f>IF(C77="","",'OPĆI DIO'!$C$1)</f>
        <v/>
      </c>
      <c r="O77" s="40" t="str">
        <f t="shared" si="18"/>
        <v/>
      </c>
      <c r="P77" s="40" t="str">
        <f t="shared" si="19"/>
        <v/>
      </c>
      <c r="Q77" s="40" t="str">
        <f t="shared" si="20"/>
        <v/>
      </c>
      <c r="R77" s="40" t="str">
        <f t="shared" si="21"/>
        <v/>
      </c>
      <c r="S77" s="40" t="str">
        <f t="shared" si="22"/>
        <v/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/>
      </c>
      <c r="B78" s="44" t="str">
        <f>IF(C78="","",VLOOKUP('OPĆI DIO'!$C$1,'OPĆI DIO'!$N$4:$W$137,9,FALSE))</f>
        <v/>
      </c>
      <c r="C78" s="50"/>
      <c r="D78" s="45" t="str">
        <f t="shared" si="14"/>
        <v/>
      </c>
      <c r="E78" s="50"/>
      <c r="F78" s="45" t="str">
        <f t="shared" si="15"/>
        <v/>
      </c>
      <c r="G78" s="329"/>
      <c r="H78" s="45" t="str">
        <f t="shared" si="16"/>
        <v/>
      </c>
      <c r="I78" s="45" t="str">
        <f t="shared" si="17"/>
        <v/>
      </c>
      <c r="J78" s="224"/>
      <c r="K78" s="224"/>
      <c r="L78" s="224"/>
      <c r="M78" s="49"/>
      <c r="N78" s="246" t="str">
        <f>IF(C78="","",'OPĆI DIO'!$C$1)</f>
        <v/>
      </c>
      <c r="O78" s="40" t="str">
        <f t="shared" si="18"/>
        <v/>
      </c>
      <c r="P78" s="40" t="str">
        <f t="shared" si="19"/>
        <v/>
      </c>
      <c r="Q78" s="40" t="str">
        <f t="shared" si="20"/>
        <v/>
      </c>
      <c r="R78" s="40" t="str">
        <f t="shared" si="21"/>
        <v/>
      </c>
      <c r="S78" s="40" t="str">
        <f t="shared" si="22"/>
        <v/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/>
      </c>
      <c r="B79" s="44" t="str">
        <f>IF(C79="","",VLOOKUP('OPĆI DIO'!$C$1,'OPĆI DIO'!$N$4:$W$137,9,FALSE))</f>
        <v/>
      </c>
      <c r="C79" s="50"/>
      <c r="D79" s="45" t="str">
        <f t="shared" si="14"/>
        <v/>
      </c>
      <c r="E79" s="50"/>
      <c r="F79" s="45" t="str">
        <f t="shared" si="15"/>
        <v/>
      </c>
      <c r="G79" s="329"/>
      <c r="H79" s="45" t="str">
        <f t="shared" si="16"/>
        <v/>
      </c>
      <c r="I79" s="45" t="str">
        <f t="shared" si="17"/>
        <v/>
      </c>
      <c r="J79" s="224"/>
      <c r="K79" s="224"/>
      <c r="L79" s="224"/>
      <c r="M79" s="49"/>
      <c r="N79" s="246" t="str">
        <f>IF(C79="","",'OPĆI DIO'!$C$1)</f>
        <v/>
      </c>
      <c r="O79" s="40" t="str">
        <f t="shared" si="18"/>
        <v/>
      </c>
      <c r="P79" s="40" t="str">
        <f t="shared" si="19"/>
        <v/>
      </c>
      <c r="Q79" s="40" t="str">
        <f t="shared" si="20"/>
        <v/>
      </c>
      <c r="R79" s="40" t="str">
        <f t="shared" si="21"/>
        <v/>
      </c>
      <c r="S79" s="40" t="str">
        <f t="shared" si="22"/>
        <v/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/>
      </c>
      <c r="B80" s="44" t="str">
        <f>IF(C80="","",VLOOKUP('OPĆI DIO'!$C$1,'OPĆI DIO'!$N$4:$W$137,9,FALSE))</f>
        <v/>
      </c>
      <c r="C80" s="50"/>
      <c r="D80" s="45" t="str">
        <f t="shared" si="14"/>
        <v/>
      </c>
      <c r="E80" s="50"/>
      <c r="F80" s="45" t="str">
        <f t="shared" si="15"/>
        <v/>
      </c>
      <c r="G80" s="329"/>
      <c r="H80" s="45" t="str">
        <f t="shared" si="16"/>
        <v/>
      </c>
      <c r="I80" s="45" t="str">
        <f t="shared" si="17"/>
        <v/>
      </c>
      <c r="J80" s="224"/>
      <c r="K80" s="224"/>
      <c r="L80" s="224"/>
      <c r="M80" s="49"/>
      <c r="N80" s="246" t="str">
        <f>IF(C80="","",'OPĆI DIO'!$C$1)</f>
        <v/>
      </c>
      <c r="O80" s="40" t="str">
        <f t="shared" si="18"/>
        <v/>
      </c>
      <c r="P80" s="40" t="str">
        <f t="shared" si="19"/>
        <v/>
      </c>
      <c r="Q80" s="40" t="str">
        <f t="shared" si="20"/>
        <v/>
      </c>
      <c r="R80" s="40" t="str">
        <f t="shared" si="21"/>
        <v/>
      </c>
      <c r="S80" s="40" t="str">
        <f t="shared" si="22"/>
        <v/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/>
      </c>
      <c r="B81" s="44" t="str">
        <f>IF(C81="","",VLOOKUP('OPĆI DIO'!$C$1,'OPĆI DIO'!$N$4:$W$137,9,FALSE))</f>
        <v/>
      </c>
      <c r="C81" s="50"/>
      <c r="D81" s="45" t="str">
        <f t="shared" si="14"/>
        <v/>
      </c>
      <c r="E81" s="50"/>
      <c r="F81" s="45" t="str">
        <f t="shared" si="15"/>
        <v/>
      </c>
      <c r="G81" s="329"/>
      <c r="H81" s="45" t="str">
        <f t="shared" si="16"/>
        <v/>
      </c>
      <c r="I81" s="45" t="str">
        <f t="shared" si="17"/>
        <v/>
      </c>
      <c r="J81" s="224"/>
      <c r="K81" s="224"/>
      <c r="L81" s="224"/>
      <c r="M81" s="49"/>
      <c r="N81" s="246" t="str">
        <f>IF(C81="","",'OPĆI DIO'!$C$1)</f>
        <v/>
      </c>
      <c r="O81" s="40" t="str">
        <f t="shared" si="18"/>
        <v/>
      </c>
      <c r="P81" s="40" t="str">
        <f t="shared" si="19"/>
        <v/>
      </c>
      <c r="Q81" s="40" t="str">
        <f t="shared" si="20"/>
        <v/>
      </c>
      <c r="R81" s="40" t="str">
        <f t="shared" si="21"/>
        <v/>
      </c>
      <c r="S81" s="40" t="str">
        <f t="shared" si="22"/>
        <v/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/>
      </c>
      <c r="B82" s="44" t="str">
        <f>IF(C82="","",VLOOKUP('OPĆI DIO'!$C$1,'OPĆI DIO'!$N$4:$W$137,9,FALSE))</f>
        <v/>
      </c>
      <c r="C82" s="50"/>
      <c r="D82" s="45" t="str">
        <f t="shared" si="14"/>
        <v/>
      </c>
      <c r="E82" s="50"/>
      <c r="F82" s="45" t="str">
        <f t="shared" si="15"/>
        <v/>
      </c>
      <c r="G82" s="329"/>
      <c r="H82" s="45" t="str">
        <f t="shared" si="16"/>
        <v/>
      </c>
      <c r="I82" s="45" t="str">
        <f t="shared" si="17"/>
        <v/>
      </c>
      <c r="J82" s="224"/>
      <c r="K82" s="224"/>
      <c r="L82" s="224"/>
      <c r="M82" s="49"/>
      <c r="N82" s="246" t="str">
        <f>IF(C82="","",'OPĆI DIO'!$C$1)</f>
        <v/>
      </c>
      <c r="O82" s="40" t="str">
        <f t="shared" si="18"/>
        <v/>
      </c>
      <c r="P82" s="40" t="str">
        <f t="shared" si="19"/>
        <v/>
      </c>
      <c r="Q82" s="40" t="str">
        <f t="shared" si="20"/>
        <v/>
      </c>
      <c r="R82" s="40" t="str">
        <f t="shared" si="21"/>
        <v/>
      </c>
      <c r="S82" s="40" t="str">
        <f t="shared" si="22"/>
        <v/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/>
      </c>
      <c r="B83" s="44" t="str">
        <f>IF(C83="","",VLOOKUP('OPĆI DIO'!$C$1,'OPĆI DIO'!$N$4:$W$137,9,FALSE))</f>
        <v/>
      </c>
      <c r="C83" s="50"/>
      <c r="D83" s="45" t="str">
        <f t="shared" si="14"/>
        <v/>
      </c>
      <c r="E83" s="50"/>
      <c r="F83" s="45" t="str">
        <f t="shared" si="15"/>
        <v/>
      </c>
      <c r="G83" s="329"/>
      <c r="H83" s="45" t="str">
        <f t="shared" si="16"/>
        <v/>
      </c>
      <c r="I83" s="45" t="str">
        <f t="shared" si="17"/>
        <v/>
      </c>
      <c r="J83" s="224"/>
      <c r="K83" s="224"/>
      <c r="L83" s="224"/>
      <c r="M83" s="49"/>
      <c r="N83" s="246" t="str">
        <f>IF(C83="","",'OPĆI DIO'!$C$1)</f>
        <v/>
      </c>
      <c r="O83" s="40" t="str">
        <f t="shared" si="18"/>
        <v/>
      </c>
      <c r="P83" s="40" t="str">
        <f t="shared" si="19"/>
        <v/>
      </c>
      <c r="Q83" s="40" t="str">
        <f t="shared" si="20"/>
        <v/>
      </c>
      <c r="R83" s="40" t="str">
        <f t="shared" si="21"/>
        <v/>
      </c>
      <c r="S83" s="40" t="str">
        <f t="shared" si="22"/>
        <v/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/>
      </c>
      <c r="B84" s="44" t="str">
        <f>IF(C84="","",VLOOKUP('OPĆI DIO'!$C$1,'OPĆI DIO'!$N$4:$W$137,9,FALSE))</f>
        <v/>
      </c>
      <c r="C84" s="50"/>
      <c r="D84" s="45" t="str">
        <f t="shared" si="14"/>
        <v/>
      </c>
      <c r="E84" s="50"/>
      <c r="F84" s="45" t="str">
        <f t="shared" si="15"/>
        <v/>
      </c>
      <c r="G84" s="329"/>
      <c r="H84" s="45" t="str">
        <f t="shared" si="16"/>
        <v/>
      </c>
      <c r="I84" s="45" t="str">
        <f t="shared" si="17"/>
        <v/>
      </c>
      <c r="J84" s="224"/>
      <c r="K84" s="224"/>
      <c r="L84" s="224"/>
      <c r="M84" s="49"/>
      <c r="N84" s="246" t="str">
        <f>IF(C84="","",'OPĆI DIO'!$C$1)</f>
        <v/>
      </c>
      <c r="O84" s="40" t="str">
        <f t="shared" si="18"/>
        <v/>
      </c>
      <c r="P84" s="40" t="str">
        <f t="shared" si="19"/>
        <v/>
      </c>
      <c r="Q84" s="40" t="str">
        <f t="shared" si="20"/>
        <v/>
      </c>
      <c r="R84" s="40" t="str">
        <f t="shared" si="21"/>
        <v/>
      </c>
      <c r="S84" s="40" t="str">
        <f t="shared" si="22"/>
        <v/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/>
      </c>
      <c r="B85" s="44" t="str">
        <f>IF(C85="","",VLOOKUP('OPĆI DIO'!$C$1,'OPĆI DIO'!$N$4:$W$137,9,FALSE))</f>
        <v/>
      </c>
      <c r="C85" s="50"/>
      <c r="D85" s="45" t="str">
        <f t="shared" si="14"/>
        <v/>
      </c>
      <c r="E85" s="50"/>
      <c r="F85" s="45" t="str">
        <f t="shared" si="15"/>
        <v/>
      </c>
      <c r="G85" s="329"/>
      <c r="H85" s="45" t="str">
        <f t="shared" si="16"/>
        <v/>
      </c>
      <c r="I85" s="45" t="str">
        <f t="shared" si="17"/>
        <v/>
      </c>
      <c r="J85" s="224"/>
      <c r="K85" s="224"/>
      <c r="L85" s="224"/>
      <c r="M85" s="49"/>
      <c r="N85" s="246" t="str">
        <f>IF(C85="","",'OPĆI DIO'!$C$1)</f>
        <v/>
      </c>
      <c r="O85" s="40" t="str">
        <f t="shared" si="18"/>
        <v/>
      </c>
      <c r="P85" s="40" t="str">
        <f t="shared" si="19"/>
        <v/>
      </c>
      <c r="Q85" s="40" t="str">
        <f t="shared" si="20"/>
        <v/>
      </c>
      <c r="R85" s="40" t="str">
        <f t="shared" si="21"/>
        <v/>
      </c>
      <c r="S85" s="40" t="str">
        <f t="shared" si="22"/>
        <v/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/>
      </c>
      <c r="B86" s="44" t="str">
        <f>IF(C86="","",VLOOKUP('OPĆI DIO'!$C$1,'OPĆI DIO'!$N$4:$W$137,9,FALSE))</f>
        <v/>
      </c>
      <c r="C86" s="50"/>
      <c r="D86" s="45" t="str">
        <f t="shared" si="14"/>
        <v/>
      </c>
      <c r="E86" s="50"/>
      <c r="F86" s="45" t="str">
        <f t="shared" si="15"/>
        <v/>
      </c>
      <c r="G86" s="329"/>
      <c r="H86" s="45" t="str">
        <f t="shared" si="16"/>
        <v/>
      </c>
      <c r="I86" s="45" t="str">
        <f t="shared" si="17"/>
        <v/>
      </c>
      <c r="J86" s="224"/>
      <c r="K86" s="224"/>
      <c r="L86" s="224"/>
      <c r="M86" s="49"/>
      <c r="N86" s="246" t="str">
        <f>IF(C86="","",'OPĆI DIO'!$C$1)</f>
        <v/>
      </c>
      <c r="O86" s="40" t="str">
        <f t="shared" si="18"/>
        <v/>
      </c>
      <c r="P86" s="40" t="str">
        <f t="shared" si="19"/>
        <v/>
      </c>
      <c r="Q86" s="40" t="str">
        <f t="shared" si="20"/>
        <v/>
      </c>
      <c r="R86" s="40" t="str">
        <f t="shared" si="21"/>
        <v/>
      </c>
      <c r="S86" s="40" t="str">
        <f t="shared" si="22"/>
        <v/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/>
      </c>
      <c r="B87" s="44" t="str">
        <f>IF(C87="","",VLOOKUP('OPĆI DIO'!$C$1,'OPĆI DIO'!$N$4:$W$137,9,FALSE))</f>
        <v/>
      </c>
      <c r="C87" s="50"/>
      <c r="D87" s="45" t="str">
        <f t="shared" si="14"/>
        <v/>
      </c>
      <c r="E87" s="50"/>
      <c r="F87" s="45" t="str">
        <f t="shared" si="15"/>
        <v/>
      </c>
      <c r="G87" s="329"/>
      <c r="H87" s="45" t="str">
        <f t="shared" si="16"/>
        <v/>
      </c>
      <c r="I87" s="45" t="str">
        <f t="shared" si="17"/>
        <v/>
      </c>
      <c r="J87" s="224"/>
      <c r="K87" s="224"/>
      <c r="L87" s="224"/>
      <c r="M87" s="49"/>
      <c r="N87" s="246" t="str">
        <f>IF(C87="","",'OPĆI DIO'!$C$1)</f>
        <v/>
      </c>
      <c r="O87" s="40" t="str">
        <f t="shared" si="18"/>
        <v/>
      </c>
      <c r="P87" s="40" t="str">
        <f t="shared" si="19"/>
        <v/>
      </c>
      <c r="Q87" s="40" t="str">
        <f t="shared" si="20"/>
        <v/>
      </c>
      <c r="R87" s="40" t="str">
        <f t="shared" si="21"/>
        <v/>
      </c>
      <c r="S87" s="40" t="str">
        <f t="shared" si="22"/>
        <v/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/>
      </c>
      <c r="B88" s="44" t="str">
        <f>IF(C88="","",VLOOKUP('OPĆI DIO'!$C$1,'OPĆI DIO'!$N$4:$W$137,9,FALSE))</f>
        <v/>
      </c>
      <c r="C88" s="50"/>
      <c r="D88" s="45" t="str">
        <f t="shared" si="14"/>
        <v/>
      </c>
      <c r="E88" s="50"/>
      <c r="F88" s="45" t="str">
        <f t="shared" si="15"/>
        <v/>
      </c>
      <c r="G88" s="329"/>
      <c r="H88" s="45" t="str">
        <f t="shared" si="16"/>
        <v/>
      </c>
      <c r="I88" s="45" t="str">
        <f t="shared" si="17"/>
        <v/>
      </c>
      <c r="J88" s="224"/>
      <c r="K88" s="224"/>
      <c r="L88" s="224"/>
      <c r="M88" s="49"/>
      <c r="N88" s="246" t="str">
        <f>IF(C88="","",'OPĆI DIO'!$C$1)</f>
        <v/>
      </c>
      <c r="O88" s="40" t="str">
        <f t="shared" si="18"/>
        <v/>
      </c>
      <c r="P88" s="40" t="str">
        <f t="shared" si="19"/>
        <v/>
      </c>
      <c r="Q88" s="40" t="str">
        <f t="shared" si="20"/>
        <v/>
      </c>
      <c r="R88" s="40" t="str">
        <f t="shared" si="21"/>
        <v/>
      </c>
      <c r="S88" s="40" t="str">
        <f t="shared" si="22"/>
        <v/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/>
      </c>
      <c r="B89" s="44" t="str">
        <f>IF(C89="","",VLOOKUP('OPĆI DIO'!$C$1,'OPĆI DIO'!$N$4:$W$137,9,FALSE))</f>
        <v/>
      </c>
      <c r="C89" s="50"/>
      <c r="D89" s="45" t="str">
        <f t="shared" si="14"/>
        <v/>
      </c>
      <c r="E89" s="50"/>
      <c r="F89" s="45" t="str">
        <f t="shared" si="15"/>
        <v/>
      </c>
      <c r="G89" s="329"/>
      <c r="H89" s="45" t="str">
        <f t="shared" si="16"/>
        <v/>
      </c>
      <c r="I89" s="45" t="str">
        <f t="shared" si="17"/>
        <v/>
      </c>
      <c r="J89" s="224"/>
      <c r="K89" s="224"/>
      <c r="L89" s="224"/>
      <c r="M89" s="49"/>
      <c r="N89" s="246" t="str">
        <f>IF(C89="","",'OPĆI DIO'!$C$1)</f>
        <v/>
      </c>
      <c r="O89" s="40" t="str">
        <f t="shared" si="18"/>
        <v/>
      </c>
      <c r="P89" s="40" t="str">
        <f t="shared" si="19"/>
        <v/>
      </c>
      <c r="Q89" s="40" t="str">
        <f t="shared" si="20"/>
        <v/>
      </c>
      <c r="R89" s="40" t="str">
        <f t="shared" si="21"/>
        <v/>
      </c>
      <c r="S89" s="40" t="str">
        <f t="shared" si="22"/>
        <v/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/>
      </c>
      <c r="B90" s="44" t="str">
        <f>IF(C90="","",VLOOKUP('OPĆI DIO'!$C$1,'OPĆI DIO'!$N$4:$W$137,9,FALSE))</f>
        <v/>
      </c>
      <c r="C90" s="50"/>
      <c r="D90" s="45" t="str">
        <f t="shared" si="14"/>
        <v/>
      </c>
      <c r="E90" s="50"/>
      <c r="F90" s="45" t="str">
        <f t="shared" si="15"/>
        <v/>
      </c>
      <c r="G90" s="329"/>
      <c r="H90" s="45" t="str">
        <f t="shared" si="16"/>
        <v/>
      </c>
      <c r="I90" s="45" t="str">
        <f t="shared" si="17"/>
        <v/>
      </c>
      <c r="J90" s="224"/>
      <c r="K90" s="224"/>
      <c r="L90" s="224"/>
      <c r="M90" s="49"/>
      <c r="N90" s="246" t="str">
        <f>IF(C90="","",'OPĆI DIO'!$C$1)</f>
        <v/>
      </c>
      <c r="O90" s="40" t="str">
        <f t="shared" si="18"/>
        <v/>
      </c>
      <c r="P90" s="40" t="str">
        <f t="shared" si="19"/>
        <v/>
      </c>
      <c r="Q90" s="40" t="str">
        <f t="shared" si="20"/>
        <v/>
      </c>
      <c r="R90" s="40" t="str">
        <f t="shared" si="21"/>
        <v/>
      </c>
      <c r="S90" s="40" t="str">
        <f t="shared" si="22"/>
        <v/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/>
      </c>
      <c r="B91" s="44" t="str">
        <f>IF(C91="","",VLOOKUP('OPĆI DIO'!$C$1,'OPĆI DIO'!$N$4:$W$137,9,FALSE))</f>
        <v/>
      </c>
      <c r="C91" s="50"/>
      <c r="D91" s="45" t="str">
        <f t="shared" si="14"/>
        <v/>
      </c>
      <c r="E91" s="50"/>
      <c r="F91" s="45" t="str">
        <f t="shared" si="15"/>
        <v/>
      </c>
      <c r="G91" s="329"/>
      <c r="H91" s="45" t="str">
        <f t="shared" si="16"/>
        <v/>
      </c>
      <c r="I91" s="45" t="str">
        <f t="shared" si="17"/>
        <v/>
      </c>
      <c r="J91" s="224"/>
      <c r="K91" s="224"/>
      <c r="L91" s="224"/>
      <c r="M91" s="49"/>
      <c r="N91" s="246" t="str">
        <f>IF(C91="","",'OPĆI DIO'!$C$1)</f>
        <v/>
      </c>
      <c r="O91" s="40" t="str">
        <f t="shared" si="18"/>
        <v/>
      </c>
      <c r="P91" s="40" t="str">
        <f t="shared" si="19"/>
        <v/>
      </c>
      <c r="Q91" s="40" t="str">
        <f t="shared" si="20"/>
        <v/>
      </c>
      <c r="R91" s="40" t="str">
        <f t="shared" si="21"/>
        <v/>
      </c>
      <c r="S91" s="40" t="str">
        <f t="shared" si="22"/>
        <v/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/>
      </c>
      <c r="B92" s="44" t="str">
        <f>IF(C92="","",VLOOKUP('OPĆI DIO'!$C$1,'OPĆI DIO'!$N$4:$W$137,9,FALSE))</f>
        <v/>
      </c>
      <c r="C92" s="50"/>
      <c r="D92" s="45" t="str">
        <f t="shared" si="14"/>
        <v/>
      </c>
      <c r="E92" s="50"/>
      <c r="F92" s="45" t="str">
        <f t="shared" si="15"/>
        <v/>
      </c>
      <c r="G92" s="329"/>
      <c r="H92" s="45" t="str">
        <f t="shared" si="16"/>
        <v/>
      </c>
      <c r="I92" s="45" t="str">
        <f t="shared" si="17"/>
        <v/>
      </c>
      <c r="J92" s="224"/>
      <c r="K92" s="224"/>
      <c r="L92" s="224"/>
      <c r="M92" s="49"/>
      <c r="N92" s="246" t="str">
        <f>IF(C92="","",'OPĆI DIO'!$C$1)</f>
        <v/>
      </c>
      <c r="O92" s="40" t="str">
        <f t="shared" si="18"/>
        <v/>
      </c>
      <c r="P92" s="40" t="str">
        <f t="shared" si="19"/>
        <v/>
      </c>
      <c r="Q92" s="40" t="str">
        <f t="shared" si="20"/>
        <v/>
      </c>
      <c r="R92" s="40" t="str">
        <f t="shared" si="21"/>
        <v/>
      </c>
      <c r="S92" s="40" t="str">
        <f t="shared" si="22"/>
        <v/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/>
      </c>
      <c r="B93" s="44" t="str">
        <f>IF(C93="","",VLOOKUP('OPĆI DIO'!$C$1,'OPĆI DIO'!$N$4:$W$137,9,FALSE))</f>
        <v/>
      </c>
      <c r="C93" s="50"/>
      <c r="D93" s="45" t="str">
        <f t="shared" si="14"/>
        <v/>
      </c>
      <c r="E93" s="50"/>
      <c r="F93" s="45" t="str">
        <f t="shared" si="15"/>
        <v/>
      </c>
      <c r="G93" s="329"/>
      <c r="H93" s="45" t="str">
        <f t="shared" si="16"/>
        <v/>
      </c>
      <c r="I93" s="45" t="str">
        <f t="shared" si="17"/>
        <v/>
      </c>
      <c r="J93" s="224"/>
      <c r="K93" s="224"/>
      <c r="L93" s="224"/>
      <c r="M93" s="49"/>
      <c r="N93" s="246" t="str">
        <f>IF(C93="","",'OPĆI DIO'!$C$1)</f>
        <v/>
      </c>
      <c r="O93" s="40" t="str">
        <f t="shared" si="18"/>
        <v/>
      </c>
      <c r="P93" s="40" t="str">
        <f t="shared" si="19"/>
        <v/>
      </c>
      <c r="Q93" s="40" t="str">
        <f t="shared" si="20"/>
        <v/>
      </c>
      <c r="R93" s="40" t="str">
        <f t="shared" si="21"/>
        <v/>
      </c>
      <c r="S93" s="40" t="str">
        <f t="shared" si="22"/>
        <v/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/>
      </c>
      <c r="B94" s="44" t="str">
        <f>IF(C94="","",VLOOKUP('OPĆI DIO'!$C$1,'OPĆI DIO'!$N$4:$W$137,9,FALSE))</f>
        <v/>
      </c>
      <c r="C94" s="50"/>
      <c r="D94" s="45" t="str">
        <f t="shared" si="14"/>
        <v/>
      </c>
      <c r="E94" s="50"/>
      <c r="F94" s="45" t="str">
        <f t="shared" si="15"/>
        <v/>
      </c>
      <c r="G94" s="329"/>
      <c r="H94" s="45" t="str">
        <f t="shared" si="16"/>
        <v/>
      </c>
      <c r="I94" s="45" t="str">
        <f t="shared" si="17"/>
        <v/>
      </c>
      <c r="J94" s="224"/>
      <c r="K94" s="224"/>
      <c r="L94" s="224"/>
      <c r="M94" s="49"/>
      <c r="N94" s="246" t="str">
        <f>IF(C94="","",'OPĆI DIO'!$C$1)</f>
        <v/>
      </c>
      <c r="O94" s="40" t="str">
        <f t="shared" si="18"/>
        <v/>
      </c>
      <c r="P94" s="40" t="str">
        <f t="shared" si="19"/>
        <v/>
      </c>
      <c r="Q94" s="40" t="str">
        <f t="shared" si="20"/>
        <v/>
      </c>
      <c r="R94" s="40" t="str">
        <f t="shared" si="21"/>
        <v/>
      </c>
      <c r="S94" s="40" t="str">
        <f t="shared" si="22"/>
        <v/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/>
      </c>
      <c r="B95" s="44" t="str">
        <f>IF(C95="","",VLOOKUP('OPĆI DIO'!$C$1,'OPĆI DIO'!$N$4:$W$137,9,FALSE))</f>
        <v/>
      </c>
      <c r="C95" s="50"/>
      <c r="D95" s="45" t="str">
        <f t="shared" si="14"/>
        <v/>
      </c>
      <c r="E95" s="50"/>
      <c r="F95" s="45" t="str">
        <f t="shared" si="15"/>
        <v/>
      </c>
      <c r="G95" s="329"/>
      <c r="H95" s="45" t="str">
        <f t="shared" si="16"/>
        <v/>
      </c>
      <c r="I95" s="45" t="str">
        <f t="shared" si="17"/>
        <v/>
      </c>
      <c r="J95" s="224"/>
      <c r="K95" s="224"/>
      <c r="L95" s="224"/>
      <c r="M95" s="49"/>
      <c r="N95" s="246" t="str">
        <f>IF(C95="","",'OPĆI DIO'!$C$1)</f>
        <v/>
      </c>
      <c r="O95" s="40" t="str">
        <f t="shared" si="18"/>
        <v/>
      </c>
      <c r="P95" s="40" t="str">
        <f t="shared" si="19"/>
        <v/>
      </c>
      <c r="Q95" s="40" t="str">
        <f t="shared" si="20"/>
        <v/>
      </c>
      <c r="R95" s="40" t="str">
        <f t="shared" si="21"/>
        <v/>
      </c>
      <c r="S95" s="40" t="str">
        <f t="shared" si="22"/>
        <v/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/>
      </c>
      <c r="B96" s="44" t="str">
        <f>IF(C96="","",VLOOKUP('OPĆI DIO'!$C$1,'OPĆI DIO'!$N$4:$W$137,9,FALSE))</f>
        <v/>
      </c>
      <c r="C96" s="50"/>
      <c r="D96" s="45" t="str">
        <f t="shared" si="14"/>
        <v/>
      </c>
      <c r="E96" s="50"/>
      <c r="F96" s="45" t="str">
        <f t="shared" si="15"/>
        <v/>
      </c>
      <c r="G96" s="329"/>
      <c r="H96" s="45" t="str">
        <f t="shared" si="16"/>
        <v/>
      </c>
      <c r="I96" s="45" t="str">
        <f t="shared" si="17"/>
        <v/>
      </c>
      <c r="J96" s="224"/>
      <c r="K96" s="224"/>
      <c r="L96" s="224"/>
      <c r="M96" s="49"/>
      <c r="N96" s="246" t="str">
        <f>IF(C96="","",'OPĆI DIO'!$C$1)</f>
        <v/>
      </c>
      <c r="O96" s="40" t="str">
        <f t="shared" si="18"/>
        <v/>
      </c>
      <c r="P96" s="40" t="str">
        <f t="shared" si="19"/>
        <v/>
      </c>
      <c r="Q96" s="40" t="str">
        <f t="shared" si="20"/>
        <v/>
      </c>
      <c r="R96" s="40" t="str">
        <f t="shared" si="21"/>
        <v/>
      </c>
      <c r="S96" s="40" t="str">
        <f t="shared" si="22"/>
        <v/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/>
      </c>
      <c r="B97" s="44" t="str">
        <f>IF(C97="","",VLOOKUP('OPĆI DIO'!$C$1,'OPĆI DIO'!$N$4:$W$137,9,FALSE))</f>
        <v/>
      </c>
      <c r="C97" s="50"/>
      <c r="D97" s="45" t="str">
        <f t="shared" si="14"/>
        <v/>
      </c>
      <c r="E97" s="50"/>
      <c r="F97" s="45" t="str">
        <f t="shared" si="15"/>
        <v/>
      </c>
      <c r="G97" s="329"/>
      <c r="H97" s="45" t="str">
        <f t="shared" si="16"/>
        <v/>
      </c>
      <c r="I97" s="45" t="str">
        <f t="shared" si="17"/>
        <v/>
      </c>
      <c r="J97" s="224"/>
      <c r="K97" s="224"/>
      <c r="L97" s="224"/>
      <c r="M97" s="49"/>
      <c r="N97" s="246" t="str">
        <f>IF(C97="","",'OPĆI DIO'!$C$1)</f>
        <v/>
      </c>
      <c r="O97" s="40" t="str">
        <f t="shared" si="18"/>
        <v/>
      </c>
      <c r="P97" s="40" t="str">
        <f t="shared" si="19"/>
        <v/>
      </c>
      <c r="Q97" s="40" t="str">
        <f t="shared" si="20"/>
        <v/>
      </c>
      <c r="R97" s="40" t="str">
        <f t="shared" si="21"/>
        <v/>
      </c>
      <c r="S97" s="40" t="str">
        <f t="shared" si="22"/>
        <v/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/>
      </c>
      <c r="B98" s="44" t="str">
        <f>IF(C98="","",VLOOKUP('OPĆI DIO'!$C$1,'OPĆI DIO'!$N$4:$W$137,9,FALSE))</f>
        <v/>
      </c>
      <c r="C98" s="50"/>
      <c r="D98" s="45" t="str">
        <f t="shared" si="14"/>
        <v/>
      </c>
      <c r="E98" s="50"/>
      <c r="F98" s="45" t="str">
        <f t="shared" si="15"/>
        <v/>
      </c>
      <c r="G98" s="329"/>
      <c r="H98" s="45" t="str">
        <f t="shared" si="16"/>
        <v/>
      </c>
      <c r="I98" s="45" t="str">
        <f t="shared" si="17"/>
        <v/>
      </c>
      <c r="J98" s="224"/>
      <c r="K98" s="224"/>
      <c r="L98" s="224"/>
      <c r="M98" s="49"/>
      <c r="N98" s="246" t="str">
        <f>IF(C98="","",'OPĆI DIO'!$C$1)</f>
        <v/>
      </c>
      <c r="O98" s="40" t="str">
        <f t="shared" si="18"/>
        <v/>
      </c>
      <c r="P98" s="40" t="str">
        <f t="shared" si="19"/>
        <v/>
      </c>
      <c r="Q98" s="40" t="str">
        <f t="shared" si="20"/>
        <v/>
      </c>
      <c r="R98" s="40" t="str">
        <f t="shared" si="21"/>
        <v/>
      </c>
      <c r="S98" s="40" t="str">
        <f t="shared" si="22"/>
        <v/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/>
      </c>
      <c r="B99" s="44" t="str">
        <f>IF(C99="","",VLOOKUP('OPĆI DIO'!$C$1,'OPĆI DIO'!$N$4:$W$137,9,FALSE))</f>
        <v/>
      </c>
      <c r="C99" s="50"/>
      <c r="D99" s="45" t="str">
        <f t="shared" si="14"/>
        <v/>
      </c>
      <c r="E99" s="50"/>
      <c r="F99" s="45" t="str">
        <f t="shared" si="15"/>
        <v/>
      </c>
      <c r="G99" s="329"/>
      <c r="H99" s="45" t="str">
        <f t="shared" si="16"/>
        <v/>
      </c>
      <c r="I99" s="45" t="str">
        <f t="shared" si="17"/>
        <v/>
      </c>
      <c r="J99" s="224"/>
      <c r="K99" s="224"/>
      <c r="L99" s="224"/>
      <c r="M99" s="49"/>
      <c r="N99" s="246" t="str">
        <f>IF(C99="","",'OPĆI DIO'!$C$1)</f>
        <v/>
      </c>
      <c r="O99" s="40" t="str">
        <f t="shared" si="18"/>
        <v/>
      </c>
      <c r="P99" s="40" t="str">
        <f t="shared" si="19"/>
        <v/>
      </c>
      <c r="Q99" s="40" t="str">
        <f t="shared" si="20"/>
        <v/>
      </c>
      <c r="R99" s="40" t="str">
        <f t="shared" si="21"/>
        <v/>
      </c>
      <c r="S99" s="40" t="str">
        <f t="shared" si="22"/>
        <v/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/>
      </c>
      <c r="B100" s="44" t="str">
        <f>IF(C100="","",VLOOKUP('OPĆI DIO'!$C$1,'OPĆI DIO'!$N$4:$W$137,9,FALSE))</f>
        <v/>
      </c>
      <c r="C100" s="50"/>
      <c r="D100" s="45" t="str">
        <f t="shared" si="14"/>
        <v/>
      </c>
      <c r="E100" s="50"/>
      <c r="F100" s="45" t="str">
        <f t="shared" si="15"/>
        <v/>
      </c>
      <c r="G100" s="329"/>
      <c r="H100" s="45" t="str">
        <f t="shared" si="16"/>
        <v/>
      </c>
      <c r="I100" s="45" t="str">
        <f t="shared" si="17"/>
        <v/>
      </c>
      <c r="J100" s="224"/>
      <c r="K100" s="224"/>
      <c r="L100" s="224"/>
      <c r="M100" s="49"/>
      <c r="N100" s="246" t="str">
        <f>IF(C100="","",'OPĆI DIO'!$C$1)</f>
        <v/>
      </c>
      <c r="O100" s="40" t="str">
        <f t="shared" si="18"/>
        <v/>
      </c>
      <c r="P100" s="40" t="str">
        <f t="shared" si="19"/>
        <v/>
      </c>
      <c r="Q100" s="40" t="str">
        <f t="shared" si="20"/>
        <v/>
      </c>
      <c r="R100" s="40" t="str">
        <f t="shared" si="21"/>
        <v/>
      </c>
      <c r="S100" s="40" t="str">
        <f t="shared" si="22"/>
        <v/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/>
      </c>
      <c r="B101" s="44" t="str">
        <f>IF(C101="","",VLOOKUP('OPĆI DIO'!$C$1,'OPĆI DIO'!$N$4:$W$137,9,FALSE))</f>
        <v/>
      </c>
      <c r="C101" s="50"/>
      <c r="D101" s="45" t="str">
        <f t="shared" si="14"/>
        <v/>
      </c>
      <c r="E101" s="50"/>
      <c r="F101" s="45" t="str">
        <f t="shared" si="15"/>
        <v/>
      </c>
      <c r="G101" s="329"/>
      <c r="H101" s="45" t="str">
        <f t="shared" si="16"/>
        <v/>
      </c>
      <c r="I101" s="45" t="str">
        <f t="shared" si="17"/>
        <v/>
      </c>
      <c r="J101" s="224"/>
      <c r="K101" s="224"/>
      <c r="L101" s="224"/>
      <c r="M101" s="49"/>
      <c r="N101" s="246" t="str">
        <f>IF(C101="","",'OPĆI DIO'!$C$1)</f>
        <v/>
      </c>
      <c r="O101" s="40" t="str">
        <f t="shared" si="18"/>
        <v/>
      </c>
      <c r="P101" s="40" t="str">
        <f t="shared" si="19"/>
        <v/>
      </c>
      <c r="Q101" s="40" t="str">
        <f t="shared" si="20"/>
        <v/>
      </c>
      <c r="R101" s="40" t="str">
        <f t="shared" si="21"/>
        <v/>
      </c>
      <c r="S101" s="40" t="str">
        <f t="shared" si="22"/>
        <v/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/>
      </c>
      <c r="B102" s="44" t="str">
        <f>IF(C102="","",VLOOKUP('OPĆI DIO'!$C$1,'OPĆI DIO'!$N$4:$W$137,9,FALSE))</f>
        <v/>
      </c>
      <c r="C102" s="50"/>
      <c r="D102" s="45" t="str">
        <f t="shared" si="14"/>
        <v/>
      </c>
      <c r="E102" s="50"/>
      <c r="F102" s="45" t="str">
        <f t="shared" si="15"/>
        <v/>
      </c>
      <c r="G102" s="329"/>
      <c r="H102" s="45" t="str">
        <f t="shared" si="16"/>
        <v/>
      </c>
      <c r="I102" s="45" t="str">
        <f t="shared" si="17"/>
        <v/>
      </c>
      <c r="J102" s="224"/>
      <c r="K102" s="224"/>
      <c r="L102" s="224"/>
      <c r="M102" s="49"/>
      <c r="N102" s="246" t="str">
        <f>IF(C102="","",'OPĆI DIO'!$C$1)</f>
        <v/>
      </c>
      <c r="O102" s="40" t="str">
        <f t="shared" si="18"/>
        <v/>
      </c>
      <c r="P102" s="40" t="str">
        <f t="shared" si="19"/>
        <v/>
      </c>
      <c r="Q102" s="40" t="str">
        <f t="shared" si="20"/>
        <v/>
      </c>
      <c r="R102" s="40" t="str">
        <f t="shared" si="21"/>
        <v/>
      </c>
      <c r="S102" s="40" t="str">
        <f t="shared" si="22"/>
        <v/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/>
      </c>
      <c r="B103" s="44" t="str">
        <f>IF(C103="","",VLOOKUP('OPĆI DIO'!$C$1,'OPĆI DIO'!$N$4:$W$137,9,FALSE))</f>
        <v/>
      </c>
      <c r="C103" s="50"/>
      <c r="D103" s="45" t="str">
        <f t="shared" si="14"/>
        <v/>
      </c>
      <c r="E103" s="50"/>
      <c r="F103" s="45" t="str">
        <f t="shared" si="15"/>
        <v/>
      </c>
      <c r="G103" s="329"/>
      <c r="H103" s="45" t="str">
        <f t="shared" si="16"/>
        <v/>
      </c>
      <c r="I103" s="45" t="str">
        <f t="shared" si="17"/>
        <v/>
      </c>
      <c r="J103" s="224"/>
      <c r="K103" s="224"/>
      <c r="L103" s="224"/>
      <c r="M103" s="49"/>
      <c r="N103" s="246" t="str">
        <f>IF(C103="","",'OPĆI DIO'!$C$1)</f>
        <v/>
      </c>
      <c r="O103" s="40" t="str">
        <f t="shared" si="18"/>
        <v/>
      </c>
      <c r="P103" s="40" t="str">
        <f t="shared" si="19"/>
        <v/>
      </c>
      <c r="Q103" s="40" t="str">
        <f t="shared" si="20"/>
        <v/>
      </c>
      <c r="R103" s="40" t="str">
        <f t="shared" si="21"/>
        <v/>
      </c>
      <c r="S103" s="40" t="str">
        <f t="shared" si="22"/>
        <v/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/>
      </c>
      <c r="B104" s="44" t="str">
        <f>IF(C104="","",VLOOKUP('OPĆI DIO'!$C$1,'OPĆI DIO'!$N$4:$W$137,9,FALSE))</f>
        <v/>
      </c>
      <c r="C104" s="50"/>
      <c r="D104" s="45" t="str">
        <f t="shared" si="14"/>
        <v/>
      </c>
      <c r="E104" s="50"/>
      <c r="F104" s="45" t="str">
        <f t="shared" si="15"/>
        <v/>
      </c>
      <c r="G104" s="329"/>
      <c r="H104" s="45" t="str">
        <f t="shared" si="16"/>
        <v/>
      </c>
      <c r="I104" s="45" t="str">
        <f t="shared" si="17"/>
        <v/>
      </c>
      <c r="J104" s="224"/>
      <c r="K104" s="224"/>
      <c r="L104" s="224"/>
      <c r="M104" s="49"/>
      <c r="N104" s="246" t="str">
        <f>IF(C104="","",'OPĆI DIO'!$C$1)</f>
        <v/>
      </c>
      <c r="O104" s="40" t="str">
        <f t="shared" si="18"/>
        <v/>
      </c>
      <c r="P104" s="40" t="str">
        <f t="shared" si="19"/>
        <v/>
      </c>
      <c r="Q104" s="40" t="str">
        <f t="shared" si="20"/>
        <v/>
      </c>
      <c r="R104" s="40" t="str">
        <f t="shared" si="21"/>
        <v/>
      </c>
      <c r="S104" s="40" t="str">
        <f t="shared" si="22"/>
        <v/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/>
      </c>
      <c r="B105" s="44" t="str">
        <f>IF(C105="","",VLOOKUP('OPĆI DIO'!$C$1,'OPĆI DIO'!$N$4:$W$137,9,FALSE))</f>
        <v/>
      </c>
      <c r="C105" s="50"/>
      <c r="D105" s="45" t="str">
        <f t="shared" si="14"/>
        <v/>
      </c>
      <c r="E105" s="50"/>
      <c r="F105" s="45" t="str">
        <f t="shared" si="15"/>
        <v/>
      </c>
      <c r="G105" s="329"/>
      <c r="H105" s="45" t="str">
        <f t="shared" si="16"/>
        <v/>
      </c>
      <c r="I105" s="45" t="str">
        <f t="shared" si="17"/>
        <v/>
      </c>
      <c r="J105" s="224"/>
      <c r="K105" s="224"/>
      <c r="L105" s="224"/>
      <c r="M105" s="49"/>
      <c r="N105" s="246" t="str">
        <f>IF(C105="","",'OPĆI DIO'!$C$1)</f>
        <v/>
      </c>
      <c r="O105" s="40" t="str">
        <f t="shared" si="18"/>
        <v/>
      </c>
      <c r="P105" s="40" t="str">
        <f t="shared" si="19"/>
        <v/>
      </c>
      <c r="Q105" s="40" t="str">
        <f t="shared" si="20"/>
        <v/>
      </c>
      <c r="R105" s="40" t="str">
        <f t="shared" si="21"/>
        <v/>
      </c>
      <c r="S105" s="40" t="str">
        <f t="shared" si="22"/>
        <v/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 ht="15.75" thickBot="1">
      <c r="A106" s="44" t="str">
        <f>IF(C106="","",VLOOKUP('OPĆI DIO'!$C$1,'OPĆI DIO'!$N$4:$W$137,10,FALSE))</f>
        <v/>
      </c>
      <c r="B106" s="44" t="str">
        <f>IF(C106="","",VLOOKUP('OPĆI DIO'!$C$1,'OPĆI DIO'!$N$4:$W$137,9,FALSE))</f>
        <v/>
      </c>
      <c r="C106" s="326"/>
      <c r="D106" s="45" t="str">
        <f t="shared" si="14"/>
        <v/>
      </c>
      <c r="E106" s="326"/>
      <c r="F106" s="45" t="str">
        <f t="shared" si="15"/>
        <v/>
      </c>
      <c r="G106" s="329"/>
      <c r="H106" s="45" t="str">
        <f t="shared" si="16"/>
        <v/>
      </c>
      <c r="I106" s="45" t="str">
        <f t="shared" si="17"/>
        <v/>
      </c>
      <c r="J106" s="224"/>
      <c r="K106" s="224"/>
      <c r="L106" s="224"/>
      <c r="M106" s="49"/>
      <c r="N106" s="246" t="str">
        <f>IF(C106="","",'OPĆI DIO'!$C$1)</f>
        <v/>
      </c>
      <c r="O106" s="40" t="str">
        <f t="shared" si="18"/>
        <v/>
      </c>
      <c r="P106" s="40" t="str">
        <f t="shared" si="19"/>
        <v/>
      </c>
      <c r="Q106" s="40" t="str">
        <f t="shared" si="20"/>
        <v/>
      </c>
      <c r="R106" s="40" t="str">
        <f t="shared" si="21"/>
        <v/>
      </c>
      <c r="S106" s="40" t="str">
        <f t="shared" si="22"/>
        <v/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/>
      </c>
      <c r="B107" s="44" t="str">
        <f>IF(C107="","",VLOOKUP('OPĆI DIO'!$C$1,'OPĆI DIO'!$N$4:$W$137,9,FALSE))</f>
        <v/>
      </c>
      <c r="C107" s="50"/>
      <c r="D107" s="45" t="str">
        <f t="shared" si="14"/>
        <v/>
      </c>
      <c r="E107" s="50"/>
      <c r="F107" s="45" t="str">
        <f t="shared" si="15"/>
        <v/>
      </c>
      <c r="G107" s="328"/>
      <c r="H107" s="45" t="str">
        <f t="shared" si="16"/>
        <v/>
      </c>
      <c r="I107" s="45" t="str">
        <f t="shared" si="17"/>
        <v/>
      </c>
      <c r="J107" s="224"/>
      <c r="K107" s="224"/>
      <c r="L107" s="224"/>
      <c r="M107" s="49"/>
      <c r="N107" s="246" t="str">
        <f>IF(C107="","",'OPĆI DIO'!$C$1)</f>
        <v/>
      </c>
      <c r="O107" s="40" t="str">
        <f t="shared" si="18"/>
        <v/>
      </c>
      <c r="P107" s="40" t="str">
        <f t="shared" si="19"/>
        <v/>
      </c>
      <c r="Q107" s="40" t="str">
        <f t="shared" si="20"/>
        <v/>
      </c>
      <c r="R107" s="40" t="str">
        <f t="shared" si="21"/>
        <v/>
      </c>
      <c r="S107" s="40" t="str">
        <f t="shared" si="22"/>
        <v/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/>
      </c>
      <c r="B108" s="44" t="str">
        <f>IF(C108="","",VLOOKUP('OPĆI DIO'!$C$1,'OPĆI DIO'!$N$4:$W$137,9,FALSE))</f>
        <v/>
      </c>
      <c r="C108" s="50"/>
      <c r="D108" s="45" t="str">
        <f t="shared" si="14"/>
        <v/>
      </c>
      <c r="E108" s="50"/>
      <c r="F108" s="45" t="str">
        <f t="shared" si="15"/>
        <v/>
      </c>
      <c r="G108" s="330"/>
      <c r="H108" s="45" t="str">
        <f t="shared" si="16"/>
        <v/>
      </c>
      <c r="I108" s="45" t="str">
        <f t="shared" si="17"/>
        <v/>
      </c>
      <c r="J108" s="224"/>
      <c r="K108" s="224"/>
      <c r="L108" s="224"/>
      <c r="M108" s="49"/>
      <c r="N108" s="246" t="str">
        <f>IF(C108="","",'OPĆI DIO'!$C$1)</f>
        <v/>
      </c>
      <c r="O108" s="40" t="str">
        <f t="shared" si="18"/>
        <v/>
      </c>
      <c r="P108" s="40" t="str">
        <f t="shared" si="19"/>
        <v/>
      </c>
      <c r="Q108" s="40" t="str">
        <f t="shared" si="20"/>
        <v/>
      </c>
      <c r="R108" s="40" t="str">
        <f t="shared" si="21"/>
        <v/>
      </c>
      <c r="S108" s="40" t="str">
        <f t="shared" si="22"/>
        <v/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/>
      </c>
      <c r="B109" s="44" t="str">
        <f>IF(C109="","",VLOOKUP('OPĆI DIO'!$C$1,'OPĆI DIO'!$N$4:$W$137,9,FALSE))</f>
        <v/>
      </c>
      <c r="C109" s="50"/>
      <c r="D109" s="45" t="str">
        <f t="shared" si="14"/>
        <v/>
      </c>
      <c r="E109" s="327"/>
      <c r="F109" s="45" t="str">
        <f t="shared" si="15"/>
        <v/>
      </c>
      <c r="G109" s="329"/>
      <c r="H109" s="45" t="str">
        <f t="shared" si="16"/>
        <v/>
      </c>
      <c r="I109" s="45" t="str">
        <f t="shared" si="17"/>
        <v/>
      </c>
      <c r="J109" s="224"/>
      <c r="K109" s="224"/>
      <c r="L109" s="224"/>
      <c r="M109" s="49"/>
      <c r="N109" s="246" t="str">
        <f>IF(C109="","",'OPĆI DIO'!$C$1)</f>
        <v/>
      </c>
      <c r="O109" s="40" t="str">
        <f t="shared" si="18"/>
        <v/>
      </c>
      <c r="P109" s="40" t="str">
        <f t="shared" si="19"/>
        <v/>
      </c>
      <c r="Q109" s="40" t="str">
        <f t="shared" si="20"/>
        <v/>
      </c>
      <c r="R109" s="40" t="str">
        <f t="shared" si="21"/>
        <v/>
      </c>
      <c r="S109" s="40" t="str">
        <f t="shared" si="22"/>
        <v/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/>
      </c>
      <c r="B110" s="44" t="str">
        <f>IF(C110="","",VLOOKUP('OPĆI DIO'!$C$1,'OPĆI DIO'!$N$4:$W$137,9,FALSE))</f>
        <v/>
      </c>
      <c r="C110" s="50"/>
      <c r="D110" s="45" t="str">
        <f t="shared" si="14"/>
        <v/>
      </c>
      <c r="E110" s="50"/>
      <c r="F110" s="45" t="str">
        <f t="shared" si="15"/>
        <v/>
      </c>
      <c r="G110" s="328"/>
      <c r="H110" s="45" t="str">
        <f t="shared" si="16"/>
        <v/>
      </c>
      <c r="I110" s="45" t="str">
        <f t="shared" si="17"/>
        <v/>
      </c>
      <c r="J110" s="224"/>
      <c r="K110" s="224"/>
      <c r="L110" s="224"/>
      <c r="M110" s="49"/>
      <c r="N110" s="246" t="str">
        <f>IF(C110="","",'OPĆI DIO'!$C$1)</f>
        <v/>
      </c>
      <c r="O110" s="40" t="str">
        <f t="shared" si="18"/>
        <v/>
      </c>
      <c r="P110" s="40" t="str">
        <f t="shared" si="19"/>
        <v/>
      </c>
      <c r="Q110" s="40" t="str">
        <f t="shared" si="20"/>
        <v/>
      </c>
      <c r="R110" s="40" t="str">
        <f t="shared" si="21"/>
        <v/>
      </c>
      <c r="S110" s="40" t="str">
        <f t="shared" si="22"/>
        <v/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/>
      </c>
      <c r="B111" s="44" t="str">
        <f>IF(C111="","",VLOOKUP('OPĆI DIO'!$C$1,'OPĆI DIO'!$N$4:$W$137,9,FALSE))</f>
        <v/>
      </c>
      <c r="C111" s="50"/>
      <c r="D111" s="45" t="str">
        <f t="shared" si="14"/>
        <v/>
      </c>
      <c r="E111" s="50"/>
      <c r="F111" s="45" t="str">
        <f t="shared" si="15"/>
        <v/>
      </c>
      <c r="G111" s="82"/>
      <c r="H111" s="45" t="str">
        <f t="shared" si="16"/>
        <v/>
      </c>
      <c r="I111" s="45" t="str">
        <f t="shared" si="17"/>
        <v/>
      </c>
      <c r="J111" s="81"/>
      <c r="K111" s="81"/>
      <c r="L111" s="81"/>
      <c r="M111" s="49"/>
      <c r="N111" s="246" t="str">
        <f>IF(C111="","",'OPĆI DIO'!$C$1)</f>
        <v/>
      </c>
      <c r="O111" s="40" t="str">
        <f t="shared" si="18"/>
        <v/>
      </c>
      <c r="P111" s="40" t="str">
        <f t="shared" si="19"/>
        <v/>
      </c>
      <c r="Q111" s="40" t="str">
        <f t="shared" si="20"/>
        <v/>
      </c>
      <c r="R111" s="40" t="str">
        <f t="shared" si="21"/>
        <v/>
      </c>
      <c r="S111" s="40" t="str">
        <f t="shared" si="22"/>
        <v/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/>
      </c>
      <c r="B112" s="44" t="str">
        <f>IF(C112="","",VLOOKUP('OPĆI DIO'!$C$1,'OPĆI DIO'!$N$4:$W$137,9,FALSE))</f>
        <v/>
      </c>
      <c r="C112" s="50"/>
      <c r="D112" s="45" t="str">
        <f t="shared" si="14"/>
        <v/>
      </c>
      <c r="E112" s="50"/>
      <c r="F112" s="45" t="str">
        <f t="shared" si="15"/>
        <v/>
      </c>
      <c r="G112" s="82"/>
      <c r="H112" s="45" t="str">
        <f t="shared" si="16"/>
        <v/>
      </c>
      <c r="I112" s="45" t="str">
        <f t="shared" si="17"/>
        <v/>
      </c>
      <c r="J112" s="81"/>
      <c r="K112" s="81"/>
      <c r="L112" s="81"/>
      <c r="M112" s="49"/>
      <c r="N112" s="246" t="str">
        <f>IF(C112="","",'OPĆI DIO'!$C$1)</f>
        <v/>
      </c>
      <c r="O112" s="40" t="str">
        <f t="shared" si="18"/>
        <v/>
      </c>
      <c r="P112" s="40" t="str">
        <f t="shared" si="19"/>
        <v/>
      </c>
      <c r="Q112" s="40" t="str">
        <f t="shared" si="20"/>
        <v/>
      </c>
      <c r="R112" s="40" t="str">
        <f t="shared" si="21"/>
        <v/>
      </c>
      <c r="S112" s="40" t="str">
        <f t="shared" si="22"/>
        <v/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/>
      </c>
      <c r="B113" s="44" t="str">
        <f>IF(C113="","",VLOOKUP('OPĆI DIO'!$C$1,'OPĆI DIO'!$N$4:$W$137,9,FALSE))</f>
        <v/>
      </c>
      <c r="C113" s="50"/>
      <c r="D113" s="45" t="str">
        <f t="shared" si="14"/>
        <v/>
      </c>
      <c r="E113" s="50"/>
      <c r="F113" s="45" t="str">
        <f t="shared" si="15"/>
        <v/>
      </c>
      <c r="G113" s="82"/>
      <c r="H113" s="45" t="str">
        <f t="shared" si="16"/>
        <v/>
      </c>
      <c r="I113" s="45" t="str">
        <f t="shared" si="17"/>
        <v/>
      </c>
      <c r="J113" s="81"/>
      <c r="K113" s="81"/>
      <c r="L113" s="81"/>
      <c r="M113" s="49"/>
      <c r="N113" s="246" t="str">
        <f>IF(C113="","",'OPĆI DIO'!$C$1)</f>
        <v/>
      </c>
      <c r="O113" s="40" t="str">
        <f t="shared" si="18"/>
        <v/>
      </c>
      <c r="P113" s="40" t="str">
        <f t="shared" si="19"/>
        <v/>
      </c>
      <c r="Q113" s="40" t="str">
        <f t="shared" si="20"/>
        <v/>
      </c>
      <c r="R113" s="40" t="str">
        <f t="shared" si="21"/>
        <v/>
      </c>
      <c r="S113" s="40" t="str">
        <f t="shared" si="22"/>
        <v/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/>
      </c>
      <c r="B114" s="44" t="str">
        <f>IF(C114="","",VLOOKUP('OPĆI DIO'!$C$1,'OPĆI DIO'!$N$4:$W$137,9,FALSE))</f>
        <v/>
      </c>
      <c r="C114" s="50"/>
      <c r="D114" s="45" t="str">
        <f t="shared" si="14"/>
        <v/>
      </c>
      <c r="E114" s="50"/>
      <c r="F114" s="45" t="str">
        <f t="shared" si="15"/>
        <v/>
      </c>
      <c r="G114" s="82"/>
      <c r="H114" s="45" t="str">
        <f t="shared" si="16"/>
        <v/>
      </c>
      <c r="I114" s="45" t="str">
        <f t="shared" si="17"/>
        <v/>
      </c>
      <c r="J114" s="81"/>
      <c r="K114" s="81"/>
      <c r="L114" s="81"/>
      <c r="M114" s="49"/>
      <c r="N114" s="246" t="str">
        <f>IF(C114="","",'OPĆI DIO'!$C$1)</f>
        <v/>
      </c>
      <c r="O114" s="40" t="str">
        <f t="shared" si="18"/>
        <v/>
      </c>
      <c r="P114" s="40" t="str">
        <f t="shared" si="19"/>
        <v/>
      </c>
      <c r="Q114" s="40" t="str">
        <f t="shared" si="20"/>
        <v/>
      </c>
      <c r="R114" s="40" t="str">
        <f t="shared" si="21"/>
        <v/>
      </c>
      <c r="S114" s="40" t="str">
        <f t="shared" si="22"/>
        <v/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/>
      </c>
      <c r="B115" s="44" t="str">
        <f>IF(C115="","",VLOOKUP('OPĆI DIO'!$C$1,'OPĆI DIO'!$N$4:$W$137,9,FALSE))</f>
        <v/>
      </c>
      <c r="C115" s="50"/>
      <c r="D115" s="45" t="str">
        <f t="shared" si="14"/>
        <v/>
      </c>
      <c r="E115" s="50"/>
      <c r="F115" s="45" t="str">
        <f t="shared" si="15"/>
        <v/>
      </c>
      <c r="G115" s="82"/>
      <c r="H115" s="45" t="str">
        <f t="shared" si="16"/>
        <v/>
      </c>
      <c r="I115" s="45" t="str">
        <f t="shared" si="17"/>
        <v/>
      </c>
      <c r="J115" s="81"/>
      <c r="K115" s="81"/>
      <c r="L115" s="81"/>
      <c r="M115" s="49"/>
      <c r="N115" s="246" t="str">
        <f>IF(C115="","",'OPĆI DIO'!$C$1)</f>
        <v/>
      </c>
      <c r="O115" s="40" t="str">
        <f t="shared" si="18"/>
        <v/>
      </c>
      <c r="P115" s="40" t="str">
        <f t="shared" si="19"/>
        <v/>
      </c>
      <c r="Q115" s="40" t="str">
        <f t="shared" si="20"/>
        <v/>
      </c>
      <c r="R115" s="40" t="str">
        <f t="shared" si="21"/>
        <v/>
      </c>
      <c r="S115" s="40" t="str">
        <f t="shared" si="22"/>
        <v/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/>
      </c>
      <c r="B116" s="44" t="str">
        <f>IF(C116="","",VLOOKUP('OPĆI DIO'!$C$1,'OPĆI DIO'!$N$4:$W$137,9,FALSE))</f>
        <v/>
      </c>
      <c r="C116" s="50"/>
      <c r="D116" s="45" t="str">
        <f t="shared" si="14"/>
        <v/>
      </c>
      <c r="E116" s="50"/>
      <c r="F116" s="45" t="str">
        <f t="shared" si="15"/>
        <v/>
      </c>
      <c r="G116" s="82"/>
      <c r="H116" s="45" t="str">
        <f t="shared" si="16"/>
        <v/>
      </c>
      <c r="I116" s="45" t="str">
        <f t="shared" si="17"/>
        <v/>
      </c>
      <c r="J116" s="81"/>
      <c r="K116" s="81"/>
      <c r="L116" s="81"/>
      <c r="M116" s="49"/>
      <c r="N116" s="246" t="str">
        <f>IF(C116="","",'OPĆI DIO'!$C$1)</f>
        <v/>
      </c>
      <c r="O116" s="40" t="str">
        <f t="shared" si="18"/>
        <v/>
      </c>
      <c r="P116" s="40" t="str">
        <f t="shared" si="19"/>
        <v/>
      </c>
      <c r="Q116" s="40" t="str">
        <f t="shared" si="20"/>
        <v/>
      </c>
      <c r="R116" s="40" t="str">
        <f t="shared" si="21"/>
        <v/>
      </c>
      <c r="S116" s="40" t="str">
        <f t="shared" si="22"/>
        <v/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/>
      </c>
      <c r="B117" s="44" t="str">
        <f>IF(C117="","",VLOOKUP('OPĆI DIO'!$C$1,'OPĆI DIO'!$N$4:$W$137,9,FALSE))</f>
        <v/>
      </c>
      <c r="C117" s="50"/>
      <c r="D117" s="45" t="str">
        <f t="shared" si="14"/>
        <v/>
      </c>
      <c r="E117" s="50"/>
      <c r="F117" s="45" t="str">
        <f t="shared" si="15"/>
        <v/>
      </c>
      <c r="G117" s="82"/>
      <c r="H117" s="45" t="str">
        <f t="shared" si="16"/>
        <v/>
      </c>
      <c r="I117" s="45" t="str">
        <f t="shared" si="17"/>
        <v/>
      </c>
      <c r="J117" s="81"/>
      <c r="K117" s="81"/>
      <c r="L117" s="81"/>
      <c r="M117" s="49"/>
      <c r="N117" s="246" t="str">
        <f>IF(C117="","",'OPĆI DIO'!$C$1)</f>
        <v/>
      </c>
      <c r="O117" s="40" t="str">
        <f t="shared" si="18"/>
        <v/>
      </c>
      <c r="P117" s="40" t="str">
        <f t="shared" si="19"/>
        <v/>
      </c>
      <c r="Q117" s="40" t="str">
        <f t="shared" si="20"/>
        <v/>
      </c>
      <c r="R117" s="40" t="str">
        <f t="shared" si="21"/>
        <v/>
      </c>
      <c r="S117" s="40" t="str">
        <f t="shared" si="22"/>
        <v/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/>
      </c>
      <c r="B118" s="44" t="str">
        <f>IF(C118="","",VLOOKUP('OPĆI DIO'!$C$1,'OPĆI DIO'!$N$4:$W$137,9,FALSE))</f>
        <v/>
      </c>
      <c r="C118" s="50"/>
      <c r="D118" s="45" t="str">
        <f t="shared" si="14"/>
        <v/>
      </c>
      <c r="E118" s="50"/>
      <c r="F118" s="45" t="str">
        <f t="shared" si="15"/>
        <v/>
      </c>
      <c r="G118" s="82"/>
      <c r="H118" s="45" t="str">
        <f t="shared" si="16"/>
        <v/>
      </c>
      <c r="I118" s="45" t="str">
        <f t="shared" si="17"/>
        <v/>
      </c>
      <c r="J118" s="81"/>
      <c r="K118" s="81"/>
      <c r="L118" s="81"/>
      <c r="M118" s="49"/>
      <c r="N118" s="246" t="str">
        <f>IF(C118="","",'OPĆI DIO'!$C$1)</f>
        <v/>
      </c>
      <c r="O118" s="40" t="str">
        <f t="shared" si="18"/>
        <v/>
      </c>
      <c r="P118" s="40" t="str">
        <f t="shared" si="19"/>
        <v/>
      </c>
      <c r="Q118" s="40" t="str">
        <f t="shared" si="20"/>
        <v/>
      </c>
      <c r="R118" s="40" t="str">
        <f t="shared" si="21"/>
        <v/>
      </c>
      <c r="S118" s="40" t="str">
        <f t="shared" si="22"/>
        <v/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/>
      </c>
      <c r="B119" s="44" t="str">
        <f>IF(C119="","",VLOOKUP('OPĆI DIO'!$C$1,'OPĆI DIO'!$N$4:$W$137,9,FALSE))</f>
        <v/>
      </c>
      <c r="C119" s="50"/>
      <c r="D119" s="45" t="str">
        <f t="shared" si="14"/>
        <v/>
      </c>
      <c r="E119" s="50"/>
      <c r="F119" s="45" t="str">
        <f t="shared" si="15"/>
        <v/>
      </c>
      <c r="G119" s="82"/>
      <c r="H119" s="45" t="str">
        <f t="shared" si="16"/>
        <v/>
      </c>
      <c r="I119" s="45" t="str">
        <f t="shared" si="17"/>
        <v/>
      </c>
      <c r="J119" s="81"/>
      <c r="K119" s="81"/>
      <c r="L119" s="81"/>
      <c r="M119" s="49"/>
      <c r="N119" s="246" t="str">
        <f>IF(C119="","",'OPĆI DIO'!$C$1)</f>
        <v/>
      </c>
      <c r="O119" s="40" t="str">
        <f t="shared" si="18"/>
        <v/>
      </c>
      <c r="P119" s="40" t="str">
        <f t="shared" si="19"/>
        <v/>
      </c>
      <c r="Q119" s="40" t="str">
        <f t="shared" si="20"/>
        <v/>
      </c>
      <c r="R119" s="40" t="str">
        <f t="shared" si="21"/>
        <v/>
      </c>
      <c r="S119" s="40" t="str">
        <f t="shared" si="22"/>
        <v/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/>
      </c>
      <c r="B120" s="44" t="str">
        <f>IF(C120="","",VLOOKUP('OPĆI DIO'!$C$1,'OPĆI DIO'!$N$4:$W$137,9,FALSE))</f>
        <v/>
      </c>
      <c r="C120" s="50"/>
      <c r="D120" s="45" t="str">
        <f t="shared" si="14"/>
        <v/>
      </c>
      <c r="E120" s="50"/>
      <c r="F120" s="45" t="str">
        <f t="shared" si="15"/>
        <v/>
      </c>
      <c r="G120" s="82"/>
      <c r="H120" s="45" t="str">
        <f t="shared" si="16"/>
        <v/>
      </c>
      <c r="I120" s="45" t="str">
        <f t="shared" si="17"/>
        <v/>
      </c>
      <c r="J120" s="81"/>
      <c r="K120" s="81"/>
      <c r="L120" s="81"/>
      <c r="M120" s="49"/>
      <c r="N120" s="246" t="str">
        <f>IF(C120="","",'OPĆI DIO'!$C$1)</f>
        <v/>
      </c>
      <c r="O120" s="40" t="str">
        <f t="shared" si="18"/>
        <v/>
      </c>
      <c r="P120" s="40" t="str">
        <f t="shared" si="19"/>
        <v/>
      </c>
      <c r="Q120" s="40" t="str">
        <f t="shared" si="20"/>
        <v/>
      </c>
      <c r="R120" s="40" t="str">
        <f t="shared" si="21"/>
        <v/>
      </c>
      <c r="S120" s="40" t="str">
        <f t="shared" si="22"/>
        <v/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/>
      </c>
      <c r="B121" s="44" t="str">
        <f>IF(C121="","",VLOOKUP('OPĆI DIO'!$C$1,'OPĆI DIO'!$N$4:$W$137,9,FALSE))</f>
        <v/>
      </c>
      <c r="C121" s="50"/>
      <c r="D121" s="45" t="str">
        <f t="shared" si="14"/>
        <v/>
      </c>
      <c r="E121" s="50"/>
      <c r="F121" s="45" t="str">
        <f t="shared" si="15"/>
        <v/>
      </c>
      <c r="G121" s="82"/>
      <c r="H121" s="45" t="str">
        <f t="shared" si="16"/>
        <v/>
      </c>
      <c r="I121" s="45" t="str">
        <f t="shared" si="17"/>
        <v/>
      </c>
      <c r="J121" s="81"/>
      <c r="K121" s="81"/>
      <c r="L121" s="81"/>
      <c r="M121" s="49"/>
      <c r="N121" s="246" t="str">
        <f>IF(C121="","",'OPĆI DIO'!$C$1)</f>
        <v/>
      </c>
      <c r="O121" s="40" t="str">
        <f t="shared" si="18"/>
        <v/>
      </c>
      <c r="P121" s="40" t="str">
        <f t="shared" si="19"/>
        <v/>
      </c>
      <c r="Q121" s="40" t="str">
        <f t="shared" si="20"/>
        <v/>
      </c>
      <c r="R121" s="40" t="str">
        <f t="shared" si="21"/>
        <v/>
      </c>
      <c r="S121" s="40" t="str">
        <f t="shared" si="22"/>
        <v/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/>
      </c>
      <c r="B122" s="44" t="str">
        <f>IF(C122="","",VLOOKUP('OPĆI DIO'!$C$1,'OPĆI DIO'!$N$4:$W$137,9,FALSE))</f>
        <v/>
      </c>
      <c r="C122" s="50"/>
      <c r="D122" s="45" t="str">
        <f t="shared" si="14"/>
        <v/>
      </c>
      <c r="E122" s="50"/>
      <c r="F122" s="45" t="str">
        <f t="shared" si="15"/>
        <v/>
      </c>
      <c r="G122" s="82"/>
      <c r="H122" s="45" t="str">
        <f t="shared" si="16"/>
        <v/>
      </c>
      <c r="I122" s="45" t="str">
        <f t="shared" si="17"/>
        <v/>
      </c>
      <c r="J122" s="81"/>
      <c r="K122" s="81"/>
      <c r="L122" s="81"/>
      <c r="M122" s="49"/>
      <c r="N122" s="246" t="str">
        <f>IF(C122="","",'OPĆI DIO'!$C$1)</f>
        <v/>
      </c>
      <c r="O122" s="40" t="str">
        <f t="shared" si="18"/>
        <v/>
      </c>
      <c r="P122" s="40" t="str">
        <f t="shared" si="19"/>
        <v/>
      </c>
      <c r="Q122" s="40" t="str">
        <f t="shared" si="20"/>
        <v/>
      </c>
      <c r="R122" s="40" t="str">
        <f t="shared" si="21"/>
        <v/>
      </c>
      <c r="S122" s="40" t="str">
        <f t="shared" si="22"/>
        <v/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/>
      </c>
      <c r="B123" s="44" t="str">
        <f>IF(C123="","",VLOOKUP('OPĆI DIO'!$C$1,'OPĆI DIO'!$N$4:$W$137,9,FALSE))</f>
        <v/>
      </c>
      <c r="C123" s="50"/>
      <c r="D123" s="45" t="str">
        <f t="shared" si="14"/>
        <v/>
      </c>
      <c r="E123" s="50"/>
      <c r="F123" s="45" t="str">
        <f t="shared" si="15"/>
        <v/>
      </c>
      <c r="G123" s="82"/>
      <c r="H123" s="45" t="str">
        <f t="shared" si="16"/>
        <v/>
      </c>
      <c r="I123" s="45" t="str">
        <f t="shared" si="17"/>
        <v/>
      </c>
      <c r="J123" s="81"/>
      <c r="K123" s="81"/>
      <c r="L123" s="81"/>
      <c r="M123" s="49"/>
      <c r="N123" s="246" t="str">
        <f>IF(C123="","",'OPĆI DIO'!$C$1)</f>
        <v/>
      </c>
      <c r="O123" s="40" t="str">
        <f t="shared" si="18"/>
        <v/>
      </c>
      <c r="P123" s="40" t="str">
        <f t="shared" si="19"/>
        <v/>
      </c>
      <c r="Q123" s="40" t="str">
        <f t="shared" si="20"/>
        <v/>
      </c>
      <c r="R123" s="40" t="str">
        <f t="shared" si="21"/>
        <v/>
      </c>
      <c r="S123" s="40" t="str">
        <f t="shared" si="22"/>
        <v/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/>
      </c>
      <c r="B124" s="44" t="str">
        <f>IF(C124="","",VLOOKUP('OPĆI DIO'!$C$1,'OPĆI DIO'!$N$4:$W$137,9,FALSE))</f>
        <v/>
      </c>
      <c r="C124" s="50"/>
      <c r="D124" s="45" t="str">
        <f t="shared" si="14"/>
        <v/>
      </c>
      <c r="E124" s="50"/>
      <c r="F124" s="45" t="str">
        <f t="shared" si="15"/>
        <v/>
      </c>
      <c r="G124" s="82"/>
      <c r="H124" s="45" t="str">
        <f t="shared" si="16"/>
        <v/>
      </c>
      <c r="I124" s="45" t="str">
        <f t="shared" si="17"/>
        <v/>
      </c>
      <c r="J124" s="81"/>
      <c r="K124" s="81"/>
      <c r="L124" s="81"/>
      <c r="M124" s="49"/>
      <c r="N124" s="246" t="str">
        <f>IF(C124="","",'OPĆI DIO'!$C$1)</f>
        <v/>
      </c>
      <c r="O124" s="40" t="str">
        <f t="shared" si="18"/>
        <v/>
      </c>
      <c r="P124" s="40" t="str">
        <f t="shared" si="19"/>
        <v/>
      </c>
      <c r="Q124" s="40" t="str">
        <f t="shared" si="20"/>
        <v/>
      </c>
      <c r="R124" s="40" t="str">
        <f t="shared" si="21"/>
        <v/>
      </c>
      <c r="S124" s="40" t="str">
        <f t="shared" si="22"/>
        <v/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/>
      </c>
      <c r="B125" s="44" t="str">
        <f>IF(C125="","",VLOOKUP('OPĆI DIO'!$C$1,'OPĆI DIO'!$N$4:$W$137,9,FALSE))</f>
        <v/>
      </c>
      <c r="C125" s="50"/>
      <c r="D125" s="45" t="str">
        <f t="shared" si="14"/>
        <v/>
      </c>
      <c r="E125" s="50"/>
      <c r="F125" s="45" t="str">
        <f t="shared" si="15"/>
        <v/>
      </c>
      <c r="G125" s="82"/>
      <c r="H125" s="45" t="str">
        <f t="shared" si="16"/>
        <v/>
      </c>
      <c r="I125" s="45" t="str">
        <f t="shared" si="17"/>
        <v/>
      </c>
      <c r="J125" s="81"/>
      <c r="K125" s="81"/>
      <c r="L125" s="81"/>
      <c r="M125" s="49"/>
      <c r="N125" s="246" t="str">
        <f>IF(C125="","",'OPĆI DIO'!$C$1)</f>
        <v/>
      </c>
      <c r="O125" s="40" t="str">
        <f t="shared" si="18"/>
        <v/>
      </c>
      <c r="P125" s="40" t="str">
        <f t="shared" si="19"/>
        <v/>
      </c>
      <c r="Q125" s="40" t="str">
        <f t="shared" si="20"/>
        <v/>
      </c>
      <c r="R125" s="40" t="str">
        <f t="shared" si="21"/>
        <v/>
      </c>
      <c r="S125" s="40" t="str">
        <f t="shared" si="22"/>
        <v/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/>
      </c>
      <c r="B126" s="44" t="str">
        <f>IF(C126="","",VLOOKUP('OPĆI DIO'!$C$1,'OPĆI DIO'!$N$4:$W$137,9,FALSE))</f>
        <v/>
      </c>
      <c r="C126" s="50"/>
      <c r="D126" s="45" t="str">
        <f t="shared" si="14"/>
        <v/>
      </c>
      <c r="E126" s="50"/>
      <c r="F126" s="45" t="str">
        <f t="shared" si="15"/>
        <v/>
      </c>
      <c r="G126" s="82"/>
      <c r="H126" s="45" t="str">
        <f t="shared" si="16"/>
        <v/>
      </c>
      <c r="I126" s="45" t="str">
        <f t="shared" si="17"/>
        <v/>
      </c>
      <c r="J126" s="81"/>
      <c r="K126" s="81"/>
      <c r="L126" s="81"/>
      <c r="M126" s="49"/>
      <c r="N126" s="246" t="str">
        <f>IF(C126="","",'OPĆI DIO'!$C$1)</f>
        <v/>
      </c>
      <c r="O126" s="40" t="str">
        <f t="shared" si="18"/>
        <v/>
      </c>
      <c r="P126" s="40" t="str">
        <f t="shared" si="19"/>
        <v/>
      </c>
      <c r="Q126" s="40" t="str">
        <f t="shared" si="20"/>
        <v/>
      </c>
      <c r="R126" s="40" t="str">
        <f t="shared" si="21"/>
        <v/>
      </c>
      <c r="S126" s="40" t="str">
        <f t="shared" si="22"/>
        <v/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/>
      </c>
      <c r="B127" s="44" t="str">
        <f>IF(C127="","",VLOOKUP('OPĆI DIO'!$C$1,'OPĆI DIO'!$N$4:$W$137,9,FALSE))</f>
        <v/>
      </c>
      <c r="C127" s="50"/>
      <c r="D127" s="45" t="str">
        <f t="shared" si="14"/>
        <v/>
      </c>
      <c r="E127" s="50"/>
      <c r="F127" s="45" t="str">
        <f t="shared" si="15"/>
        <v/>
      </c>
      <c r="G127" s="82"/>
      <c r="H127" s="45" t="str">
        <f t="shared" si="16"/>
        <v/>
      </c>
      <c r="I127" s="45" t="str">
        <f t="shared" si="17"/>
        <v/>
      </c>
      <c r="J127" s="81"/>
      <c r="K127" s="81"/>
      <c r="L127" s="81"/>
      <c r="M127" s="49"/>
      <c r="N127" s="246" t="str">
        <f>IF(C127="","",'OPĆI DIO'!$C$1)</f>
        <v/>
      </c>
      <c r="O127" s="40" t="str">
        <f t="shared" si="18"/>
        <v/>
      </c>
      <c r="P127" s="40" t="str">
        <f t="shared" si="19"/>
        <v/>
      </c>
      <c r="Q127" s="40" t="str">
        <f t="shared" si="20"/>
        <v/>
      </c>
      <c r="R127" s="40" t="str">
        <f t="shared" si="21"/>
        <v/>
      </c>
      <c r="S127" s="40" t="str">
        <f t="shared" si="22"/>
        <v/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/>
      </c>
      <c r="B128" s="44" t="str">
        <f>IF(C128="","",VLOOKUP('OPĆI DIO'!$C$1,'OPĆI DIO'!$N$4:$W$137,9,FALSE))</f>
        <v/>
      </c>
      <c r="C128" s="50"/>
      <c r="D128" s="45" t="str">
        <f t="shared" si="14"/>
        <v/>
      </c>
      <c r="E128" s="50"/>
      <c r="F128" s="45" t="str">
        <f t="shared" si="15"/>
        <v/>
      </c>
      <c r="G128" s="82"/>
      <c r="H128" s="45" t="str">
        <f t="shared" si="16"/>
        <v/>
      </c>
      <c r="I128" s="45" t="str">
        <f t="shared" si="17"/>
        <v/>
      </c>
      <c r="J128" s="81"/>
      <c r="K128" s="81"/>
      <c r="L128" s="81"/>
      <c r="M128" s="49"/>
      <c r="N128" s="246" t="str">
        <f>IF(C128="","",'OPĆI DIO'!$C$1)</f>
        <v/>
      </c>
      <c r="O128" s="40" t="str">
        <f t="shared" si="18"/>
        <v/>
      </c>
      <c r="P128" s="40" t="str">
        <f t="shared" si="19"/>
        <v/>
      </c>
      <c r="Q128" s="40" t="str">
        <f t="shared" si="20"/>
        <v/>
      </c>
      <c r="R128" s="40" t="str">
        <f t="shared" si="21"/>
        <v/>
      </c>
      <c r="S128" s="40" t="str">
        <f t="shared" si="22"/>
        <v/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/>
      </c>
      <c r="B129" s="44" t="str">
        <f>IF(C129="","",VLOOKUP('OPĆI DIO'!$C$1,'OPĆI DIO'!$N$4:$W$137,9,FALSE))</f>
        <v/>
      </c>
      <c r="C129" s="50"/>
      <c r="D129" s="45" t="str">
        <f t="shared" si="14"/>
        <v/>
      </c>
      <c r="E129" s="50"/>
      <c r="F129" s="45" t="str">
        <f t="shared" si="15"/>
        <v/>
      </c>
      <c r="G129" s="82"/>
      <c r="H129" s="45" t="str">
        <f t="shared" si="16"/>
        <v/>
      </c>
      <c r="I129" s="45" t="str">
        <f t="shared" si="17"/>
        <v/>
      </c>
      <c r="J129" s="81"/>
      <c r="K129" s="81"/>
      <c r="L129" s="81"/>
      <c r="M129" s="49"/>
      <c r="N129" s="246" t="str">
        <f>IF(C129="","",'OPĆI DIO'!$C$1)</f>
        <v/>
      </c>
      <c r="O129" s="40" t="str">
        <f t="shared" si="18"/>
        <v/>
      </c>
      <c r="P129" s="40" t="str">
        <f t="shared" si="19"/>
        <v/>
      </c>
      <c r="Q129" s="40" t="str">
        <f t="shared" si="20"/>
        <v/>
      </c>
      <c r="R129" s="40" t="str">
        <f t="shared" si="21"/>
        <v/>
      </c>
      <c r="S129" s="40" t="str">
        <f t="shared" si="22"/>
        <v/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/>
      </c>
      <c r="B130" s="44" t="str">
        <f>IF(C130="","",VLOOKUP('OPĆI DIO'!$C$1,'OPĆI DIO'!$N$4:$W$137,9,FALSE))</f>
        <v/>
      </c>
      <c r="C130" s="50"/>
      <c r="D130" s="45" t="str">
        <f t="shared" si="14"/>
        <v/>
      </c>
      <c r="E130" s="50"/>
      <c r="F130" s="45" t="str">
        <f t="shared" si="15"/>
        <v/>
      </c>
      <c r="G130" s="82"/>
      <c r="H130" s="45" t="str">
        <f t="shared" si="16"/>
        <v/>
      </c>
      <c r="I130" s="45" t="str">
        <f t="shared" si="17"/>
        <v/>
      </c>
      <c r="J130" s="81"/>
      <c r="K130" s="81"/>
      <c r="L130" s="81"/>
      <c r="M130" s="49"/>
      <c r="N130" s="246" t="str">
        <f>IF(C130="","",'OPĆI DIO'!$C$1)</f>
        <v/>
      </c>
      <c r="O130" s="40" t="str">
        <f t="shared" si="18"/>
        <v/>
      </c>
      <c r="P130" s="40" t="str">
        <f t="shared" si="19"/>
        <v/>
      </c>
      <c r="Q130" s="40" t="str">
        <f t="shared" si="20"/>
        <v/>
      </c>
      <c r="R130" s="40" t="str">
        <f t="shared" si="21"/>
        <v/>
      </c>
      <c r="S130" s="40" t="str">
        <f t="shared" si="22"/>
        <v/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/>
      </c>
      <c r="B131" s="44" t="str">
        <f>IF(C131="","",VLOOKUP('OPĆI DIO'!$C$1,'OPĆI DIO'!$N$4:$W$137,9,FALSE))</f>
        <v/>
      </c>
      <c r="C131" s="50"/>
      <c r="D131" s="45" t="str">
        <f t="shared" ref="D131:D194" si="29">IFERROR(VLOOKUP(C131,$T$6:$U$24,2,FALSE),"")</f>
        <v/>
      </c>
      <c r="E131" s="50"/>
      <c r="F131" s="45" t="str">
        <f t="shared" si="15"/>
        <v/>
      </c>
      <c r="G131" s="82"/>
      <c r="H131" s="45" t="str">
        <f t="shared" si="16"/>
        <v/>
      </c>
      <c r="I131" s="45" t="str">
        <f t="shared" si="17"/>
        <v/>
      </c>
      <c r="J131" s="81"/>
      <c r="K131" s="81"/>
      <c r="L131" s="81"/>
      <c r="M131" s="49"/>
      <c r="N131" s="246" t="str">
        <f>IF(C131="","",'OPĆI DIO'!$C$1)</f>
        <v/>
      </c>
      <c r="O131" s="40" t="str">
        <f t="shared" si="18"/>
        <v/>
      </c>
      <c r="P131" s="40" t="str">
        <f t="shared" si="19"/>
        <v/>
      </c>
      <c r="Q131" s="40" t="str">
        <f t="shared" si="20"/>
        <v/>
      </c>
      <c r="R131" s="40" t="str">
        <f t="shared" si="21"/>
        <v/>
      </c>
      <c r="S131" s="40" t="str">
        <f t="shared" si="22"/>
        <v/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/>
      </c>
      <c r="B132" s="44" t="str">
        <f>IF(C132="","",VLOOKUP('OPĆI DIO'!$C$1,'OPĆI DIO'!$N$4:$W$137,9,FALSE))</f>
        <v/>
      </c>
      <c r="C132" s="50"/>
      <c r="D132" s="45" t="str">
        <f t="shared" si="29"/>
        <v/>
      </c>
      <c r="E132" s="50"/>
      <c r="F132" s="45" t="str">
        <f t="shared" ref="F132:F195" si="30">IFERROR(VLOOKUP(E132,$W$5:$Y$129,2,FALSE),"")</f>
        <v/>
      </c>
      <c r="G132" s="82"/>
      <c r="H132" s="45" t="str">
        <f t="shared" ref="H132:H195" si="31">IFERROR(VLOOKUP(G132,$AC$6:$AD$344,2,FALSE),"")</f>
        <v/>
      </c>
      <c r="I132" s="45" t="str">
        <f t="shared" ref="I132:I195" si="32">IFERROR(VLOOKUP(G132,$AC$6:$AG$344,3,FALSE),"")</f>
        <v/>
      </c>
      <c r="J132" s="81"/>
      <c r="K132" s="81"/>
      <c r="L132" s="81"/>
      <c r="M132" s="49"/>
      <c r="N132" s="246" t="str">
        <f>IF(C132="","",'OPĆI DIO'!$C$1)</f>
        <v/>
      </c>
      <c r="O132" s="40" t="str">
        <f t="shared" ref="O132:O195" si="33">LEFT(E132,3)</f>
        <v/>
      </c>
      <c r="P132" s="40" t="str">
        <f t="shared" ref="P132:P195" si="34">LEFT(E132,2)</f>
        <v/>
      </c>
      <c r="Q132" s="40" t="str">
        <f t="shared" ref="Q132:Q195" si="35">LEFT(C132,3)</f>
        <v/>
      </c>
      <c r="R132" s="40" t="str">
        <f t="shared" ref="R132:R195" si="36">MID(I132,2,2)</f>
        <v/>
      </c>
      <c r="S132" s="40" t="str">
        <f t="shared" ref="S132:S195" si="37">LEFT(E132,1)</f>
        <v/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/>
      </c>
      <c r="B133" s="44" t="str">
        <f>IF(C133="","",VLOOKUP('OPĆI DIO'!$C$1,'OPĆI DIO'!$N$4:$W$137,9,FALSE))</f>
        <v/>
      </c>
      <c r="C133" s="50"/>
      <c r="D133" s="45" t="str">
        <f t="shared" si="29"/>
        <v/>
      </c>
      <c r="E133" s="50"/>
      <c r="F133" s="45" t="str">
        <f t="shared" si="30"/>
        <v/>
      </c>
      <c r="G133" s="82"/>
      <c r="H133" s="45" t="str">
        <f t="shared" si="31"/>
        <v/>
      </c>
      <c r="I133" s="45" t="str">
        <f t="shared" si="32"/>
        <v/>
      </c>
      <c r="J133" s="81"/>
      <c r="K133" s="81"/>
      <c r="L133" s="81"/>
      <c r="M133" s="49"/>
      <c r="N133" s="246" t="str">
        <f>IF(C133="","",'OPĆI DIO'!$C$1)</f>
        <v/>
      </c>
      <c r="O133" s="40" t="str">
        <f t="shared" si="33"/>
        <v/>
      </c>
      <c r="P133" s="40" t="str">
        <f t="shared" si="34"/>
        <v/>
      </c>
      <c r="Q133" s="40" t="str">
        <f t="shared" si="35"/>
        <v/>
      </c>
      <c r="R133" s="40" t="str">
        <f t="shared" si="36"/>
        <v/>
      </c>
      <c r="S133" s="40" t="str">
        <f t="shared" si="37"/>
        <v/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/>
      </c>
      <c r="B134" s="44" t="str">
        <f>IF(C134="","",VLOOKUP('OPĆI DIO'!$C$1,'OPĆI DIO'!$N$4:$W$137,9,FALSE))</f>
        <v/>
      </c>
      <c r="C134" s="50"/>
      <c r="D134" s="45" t="str">
        <f t="shared" si="29"/>
        <v/>
      </c>
      <c r="E134" s="50"/>
      <c r="F134" s="45" t="str">
        <f t="shared" si="30"/>
        <v/>
      </c>
      <c r="G134" s="82"/>
      <c r="H134" s="45" t="str">
        <f t="shared" si="31"/>
        <v/>
      </c>
      <c r="I134" s="45" t="str">
        <f t="shared" si="32"/>
        <v/>
      </c>
      <c r="J134" s="81"/>
      <c r="K134" s="81"/>
      <c r="L134" s="81"/>
      <c r="M134" s="49"/>
      <c r="N134" s="246" t="str">
        <f>IF(C134="","",'OPĆI DIO'!$C$1)</f>
        <v/>
      </c>
      <c r="O134" s="40" t="str">
        <f t="shared" si="33"/>
        <v/>
      </c>
      <c r="P134" s="40" t="str">
        <f t="shared" si="34"/>
        <v/>
      </c>
      <c r="Q134" s="40" t="str">
        <f t="shared" si="35"/>
        <v/>
      </c>
      <c r="R134" s="40" t="str">
        <f t="shared" si="36"/>
        <v/>
      </c>
      <c r="S134" s="40" t="str">
        <f t="shared" si="37"/>
        <v/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/>
      </c>
      <c r="B135" s="44" t="str">
        <f>IF(C135="","",VLOOKUP('OPĆI DIO'!$C$1,'OPĆI DIO'!$N$4:$W$137,9,FALSE))</f>
        <v/>
      </c>
      <c r="C135" s="50"/>
      <c r="D135" s="45" t="str">
        <f t="shared" si="29"/>
        <v/>
      </c>
      <c r="E135" s="50"/>
      <c r="F135" s="45" t="str">
        <f t="shared" si="30"/>
        <v/>
      </c>
      <c r="G135" s="82"/>
      <c r="H135" s="45" t="str">
        <f t="shared" si="31"/>
        <v/>
      </c>
      <c r="I135" s="45" t="str">
        <f t="shared" si="32"/>
        <v/>
      </c>
      <c r="J135" s="81"/>
      <c r="K135" s="81"/>
      <c r="L135" s="81"/>
      <c r="M135" s="49"/>
      <c r="N135" s="246" t="str">
        <f>IF(C135="","",'OPĆI DIO'!$C$1)</f>
        <v/>
      </c>
      <c r="O135" s="40" t="str">
        <f t="shared" si="33"/>
        <v/>
      </c>
      <c r="P135" s="40" t="str">
        <f t="shared" si="34"/>
        <v/>
      </c>
      <c r="Q135" s="40" t="str">
        <f t="shared" si="35"/>
        <v/>
      </c>
      <c r="R135" s="40" t="str">
        <f t="shared" si="36"/>
        <v/>
      </c>
      <c r="S135" s="40" t="str">
        <f t="shared" si="37"/>
        <v/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/>
      </c>
      <c r="B136" s="44" t="str">
        <f>IF(C136="","",VLOOKUP('OPĆI DIO'!$C$1,'OPĆI DIO'!$N$4:$W$137,9,FALSE))</f>
        <v/>
      </c>
      <c r="C136" s="50"/>
      <c r="D136" s="45" t="str">
        <f t="shared" si="29"/>
        <v/>
      </c>
      <c r="E136" s="50"/>
      <c r="F136" s="45" t="str">
        <f t="shared" si="30"/>
        <v/>
      </c>
      <c r="G136" s="82"/>
      <c r="H136" s="45" t="str">
        <f t="shared" si="31"/>
        <v/>
      </c>
      <c r="I136" s="45" t="str">
        <f t="shared" si="32"/>
        <v/>
      </c>
      <c r="J136" s="81"/>
      <c r="K136" s="81"/>
      <c r="L136" s="81"/>
      <c r="M136" s="49"/>
      <c r="N136" s="246" t="str">
        <f>IF(C136="","",'OPĆI DIO'!$C$1)</f>
        <v/>
      </c>
      <c r="O136" s="40" t="str">
        <f t="shared" si="33"/>
        <v/>
      </c>
      <c r="P136" s="40" t="str">
        <f t="shared" si="34"/>
        <v/>
      </c>
      <c r="Q136" s="40" t="str">
        <f t="shared" si="35"/>
        <v/>
      </c>
      <c r="R136" s="40" t="str">
        <f t="shared" si="36"/>
        <v/>
      </c>
      <c r="S136" s="40" t="str">
        <f t="shared" si="37"/>
        <v/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/>
      </c>
      <c r="B137" s="44" t="str">
        <f>IF(C137="","",VLOOKUP('OPĆI DIO'!$C$1,'OPĆI DIO'!$N$4:$W$137,9,FALSE))</f>
        <v/>
      </c>
      <c r="C137" s="50"/>
      <c r="D137" s="45" t="str">
        <f t="shared" si="29"/>
        <v/>
      </c>
      <c r="E137" s="50"/>
      <c r="F137" s="45" t="str">
        <f t="shared" si="30"/>
        <v/>
      </c>
      <c r="G137" s="82"/>
      <c r="H137" s="45" t="str">
        <f t="shared" si="31"/>
        <v/>
      </c>
      <c r="I137" s="45" t="str">
        <f t="shared" si="32"/>
        <v/>
      </c>
      <c r="J137" s="81"/>
      <c r="K137" s="81"/>
      <c r="L137" s="81"/>
      <c r="M137" s="49"/>
      <c r="N137" s="246" t="str">
        <f>IF(C137="","",'OPĆI DIO'!$C$1)</f>
        <v/>
      </c>
      <c r="O137" s="40" t="str">
        <f t="shared" si="33"/>
        <v/>
      </c>
      <c r="P137" s="40" t="str">
        <f t="shared" si="34"/>
        <v/>
      </c>
      <c r="Q137" s="40" t="str">
        <f t="shared" si="35"/>
        <v/>
      </c>
      <c r="R137" s="40" t="str">
        <f t="shared" si="36"/>
        <v/>
      </c>
      <c r="S137" s="40" t="str">
        <f t="shared" si="37"/>
        <v/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/>
      </c>
      <c r="B138" s="44" t="str">
        <f>IF(C138="","",VLOOKUP('OPĆI DIO'!$C$1,'OPĆI DIO'!$N$4:$W$137,9,FALSE))</f>
        <v/>
      </c>
      <c r="C138" s="50"/>
      <c r="D138" s="45" t="str">
        <f t="shared" si="29"/>
        <v/>
      </c>
      <c r="E138" s="50"/>
      <c r="F138" s="45" t="str">
        <f t="shared" si="30"/>
        <v/>
      </c>
      <c r="G138" s="82"/>
      <c r="H138" s="45" t="str">
        <f t="shared" si="31"/>
        <v/>
      </c>
      <c r="I138" s="45" t="str">
        <f t="shared" si="32"/>
        <v/>
      </c>
      <c r="J138" s="81"/>
      <c r="K138" s="81"/>
      <c r="L138" s="81"/>
      <c r="M138" s="49"/>
      <c r="N138" s="246" t="str">
        <f>IF(C138="","",'OPĆI DIO'!$C$1)</f>
        <v/>
      </c>
      <c r="O138" s="40" t="str">
        <f t="shared" si="33"/>
        <v/>
      </c>
      <c r="P138" s="40" t="str">
        <f t="shared" si="34"/>
        <v/>
      </c>
      <c r="Q138" s="40" t="str">
        <f t="shared" si="35"/>
        <v/>
      </c>
      <c r="R138" s="40" t="str">
        <f t="shared" si="36"/>
        <v/>
      </c>
      <c r="S138" s="40" t="str">
        <f t="shared" si="37"/>
        <v/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/>
      </c>
      <c r="B139" s="44" t="str">
        <f>IF(C139="","",VLOOKUP('OPĆI DIO'!$C$1,'OPĆI DIO'!$N$4:$W$137,9,FALSE))</f>
        <v/>
      </c>
      <c r="C139" s="50"/>
      <c r="D139" s="45" t="str">
        <f t="shared" si="29"/>
        <v/>
      </c>
      <c r="E139" s="50"/>
      <c r="F139" s="45" t="str">
        <f t="shared" si="30"/>
        <v/>
      </c>
      <c r="G139" s="82"/>
      <c r="H139" s="45" t="str">
        <f t="shared" si="31"/>
        <v/>
      </c>
      <c r="I139" s="45" t="str">
        <f t="shared" si="32"/>
        <v/>
      </c>
      <c r="J139" s="81"/>
      <c r="K139" s="81"/>
      <c r="L139" s="81"/>
      <c r="M139" s="49"/>
      <c r="N139" s="246" t="str">
        <f>IF(C139="","",'OPĆI DIO'!$C$1)</f>
        <v/>
      </c>
      <c r="O139" s="40" t="str">
        <f t="shared" si="33"/>
        <v/>
      </c>
      <c r="P139" s="40" t="str">
        <f t="shared" si="34"/>
        <v/>
      </c>
      <c r="Q139" s="40" t="str">
        <f t="shared" si="35"/>
        <v/>
      </c>
      <c r="R139" s="40" t="str">
        <f t="shared" si="36"/>
        <v/>
      </c>
      <c r="S139" s="40" t="str">
        <f t="shared" si="37"/>
        <v/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/>
      </c>
      <c r="B140" s="44" t="str">
        <f>IF(C140="","",VLOOKUP('OPĆI DIO'!$C$1,'OPĆI DIO'!$N$4:$W$137,9,FALSE))</f>
        <v/>
      </c>
      <c r="C140" s="50"/>
      <c r="D140" s="45" t="str">
        <f t="shared" si="29"/>
        <v/>
      </c>
      <c r="E140" s="50"/>
      <c r="F140" s="45" t="str">
        <f t="shared" si="30"/>
        <v/>
      </c>
      <c r="G140" s="82"/>
      <c r="H140" s="45" t="str">
        <f t="shared" si="31"/>
        <v/>
      </c>
      <c r="I140" s="45" t="str">
        <f t="shared" si="32"/>
        <v/>
      </c>
      <c r="J140" s="81"/>
      <c r="K140" s="81"/>
      <c r="L140" s="81"/>
      <c r="M140" s="49"/>
      <c r="N140" s="246" t="str">
        <f>IF(C140="","",'OPĆI DIO'!$C$1)</f>
        <v/>
      </c>
      <c r="O140" s="40" t="str">
        <f t="shared" si="33"/>
        <v/>
      </c>
      <c r="P140" s="40" t="str">
        <f t="shared" si="34"/>
        <v/>
      </c>
      <c r="Q140" s="40" t="str">
        <f t="shared" si="35"/>
        <v/>
      </c>
      <c r="R140" s="40" t="str">
        <f t="shared" si="36"/>
        <v/>
      </c>
      <c r="S140" s="40" t="str">
        <f t="shared" si="37"/>
        <v/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/>
      </c>
      <c r="B141" s="44" t="str">
        <f>IF(C141="","",VLOOKUP('OPĆI DIO'!$C$1,'OPĆI DIO'!$N$4:$W$137,9,FALSE))</f>
        <v/>
      </c>
      <c r="C141" s="50"/>
      <c r="D141" s="45" t="str">
        <f t="shared" si="29"/>
        <v/>
      </c>
      <c r="E141" s="50"/>
      <c r="F141" s="45" t="str">
        <f t="shared" si="30"/>
        <v/>
      </c>
      <c r="G141" s="82"/>
      <c r="H141" s="45" t="str">
        <f t="shared" si="31"/>
        <v/>
      </c>
      <c r="I141" s="45" t="str">
        <f t="shared" si="32"/>
        <v/>
      </c>
      <c r="J141" s="81"/>
      <c r="K141" s="81"/>
      <c r="L141" s="81"/>
      <c r="M141" s="49"/>
      <c r="N141" s="246" t="str">
        <f>IF(C141="","",'OPĆI DIO'!$C$1)</f>
        <v/>
      </c>
      <c r="O141" s="40" t="str">
        <f t="shared" si="33"/>
        <v/>
      </c>
      <c r="P141" s="40" t="str">
        <f t="shared" si="34"/>
        <v/>
      </c>
      <c r="Q141" s="40" t="str">
        <f t="shared" si="35"/>
        <v/>
      </c>
      <c r="R141" s="40" t="str">
        <f t="shared" si="36"/>
        <v/>
      </c>
      <c r="S141" s="40" t="str">
        <f t="shared" si="37"/>
        <v/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/>
      </c>
      <c r="B142" s="44" t="str">
        <f>IF(C142="","",VLOOKUP('OPĆI DIO'!$C$1,'OPĆI DIO'!$N$4:$W$137,9,FALSE))</f>
        <v/>
      </c>
      <c r="C142" s="50"/>
      <c r="D142" s="45" t="str">
        <f t="shared" si="29"/>
        <v/>
      </c>
      <c r="E142" s="50"/>
      <c r="F142" s="45" t="str">
        <f t="shared" si="30"/>
        <v/>
      </c>
      <c r="G142" s="82"/>
      <c r="H142" s="45" t="str">
        <f t="shared" si="31"/>
        <v/>
      </c>
      <c r="I142" s="45" t="str">
        <f t="shared" si="32"/>
        <v/>
      </c>
      <c r="J142" s="81"/>
      <c r="K142" s="81"/>
      <c r="L142" s="81"/>
      <c r="M142" s="49"/>
      <c r="N142" s="246" t="str">
        <f>IF(C142="","",'OPĆI DIO'!$C$1)</f>
        <v/>
      </c>
      <c r="O142" s="40" t="str">
        <f t="shared" si="33"/>
        <v/>
      </c>
      <c r="P142" s="40" t="str">
        <f t="shared" si="34"/>
        <v/>
      </c>
      <c r="Q142" s="40" t="str">
        <f t="shared" si="35"/>
        <v/>
      </c>
      <c r="R142" s="40" t="str">
        <f t="shared" si="36"/>
        <v/>
      </c>
      <c r="S142" s="40" t="str">
        <f t="shared" si="37"/>
        <v/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/>
      </c>
      <c r="B143" s="44" t="str">
        <f>IF(C143="","",VLOOKUP('OPĆI DIO'!$C$1,'OPĆI DIO'!$N$4:$W$137,9,FALSE))</f>
        <v/>
      </c>
      <c r="C143" s="50"/>
      <c r="D143" s="45" t="str">
        <f t="shared" si="29"/>
        <v/>
      </c>
      <c r="E143" s="50"/>
      <c r="F143" s="45" t="str">
        <f t="shared" si="30"/>
        <v/>
      </c>
      <c r="G143" s="82"/>
      <c r="H143" s="45" t="str">
        <f t="shared" si="31"/>
        <v/>
      </c>
      <c r="I143" s="45" t="str">
        <f t="shared" si="32"/>
        <v/>
      </c>
      <c r="J143" s="81"/>
      <c r="K143" s="81"/>
      <c r="L143" s="81"/>
      <c r="M143" s="49"/>
      <c r="N143" s="246" t="str">
        <f>IF(C143="","",'OPĆI DIO'!$C$1)</f>
        <v/>
      </c>
      <c r="O143" s="40" t="str">
        <f t="shared" si="33"/>
        <v/>
      </c>
      <c r="P143" s="40" t="str">
        <f t="shared" si="34"/>
        <v/>
      </c>
      <c r="Q143" s="40" t="str">
        <f t="shared" si="35"/>
        <v/>
      </c>
      <c r="R143" s="40" t="str">
        <f t="shared" si="36"/>
        <v/>
      </c>
      <c r="S143" s="40" t="str">
        <f t="shared" si="37"/>
        <v/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/>
      </c>
      <c r="B144" s="44" t="str">
        <f>IF(C144="","",VLOOKUP('OPĆI DIO'!$C$1,'OPĆI DIO'!$N$4:$W$137,9,FALSE))</f>
        <v/>
      </c>
      <c r="C144" s="50"/>
      <c r="D144" s="45" t="str">
        <f t="shared" si="29"/>
        <v/>
      </c>
      <c r="E144" s="50"/>
      <c r="F144" s="45" t="str">
        <f t="shared" si="30"/>
        <v/>
      </c>
      <c r="G144" s="82"/>
      <c r="H144" s="45" t="str">
        <f t="shared" si="31"/>
        <v/>
      </c>
      <c r="I144" s="45" t="str">
        <f t="shared" si="32"/>
        <v/>
      </c>
      <c r="J144" s="81"/>
      <c r="K144" s="81"/>
      <c r="L144" s="81"/>
      <c r="M144" s="49"/>
      <c r="N144" s="246" t="str">
        <f>IF(C144="","",'OPĆI DIO'!$C$1)</f>
        <v/>
      </c>
      <c r="O144" s="40" t="str">
        <f t="shared" si="33"/>
        <v/>
      </c>
      <c r="P144" s="40" t="str">
        <f t="shared" si="34"/>
        <v/>
      </c>
      <c r="Q144" s="40" t="str">
        <f t="shared" si="35"/>
        <v/>
      </c>
      <c r="R144" s="40" t="str">
        <f t="shared" si="36"/>
        <v/>
      </c>
      <c r="S144" s="40" t="str">
        <f t="shared" si="37"/>
        <v/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/>
      </c>
      <c r="B145" s="44" t="str">
        <f>IF(C145="","",VLOOKUP('OPĆI DIO'!$C$1,'OPĆI DIO'!$N$4:$W$137,9,FALSE))</f>
        <v/>
      </c>
      <c r="C145" s="50"/>
      <c r="D145" s="45" t="str">
        <f t="shared" si="29"/>
        <v/>
      </c>
      <c r="E145" s="50"/>
      <c r="F145" s="45" t="str">
        <f t="shared" si="30"/>
        <v/>
      </c>
      <c r="G145" s="82"/>
      <c r="H145" s="45" t="str">
        <f t="shared" si="31"/>
        <v/>
      </c>
      <c r="I145" s="45" t="str">
        <f t="shared" si="32"/>
        <v/>
      </c>
      <c r="J145" s="81"/>
      <c r="K145" s="81"/>
      <c r="L145" s="81"/>
      <c r="M145" s="49"/>
      <c r="N145" s="246" t="str">
        <f>IF(C145="","",'OPĆI DIO'!$C$1)</f>
        <v/>
      </c>
      <c r="O145" s="40" t="str">
        <f t="shared" si="33"/>
        <v/>
      </c>
      <c r="P145" s="40" t="str">
        <f t="shared" si="34"/>
        <v/>
      </c>
      <c r="Q145" s="40" t="str">
        <f t="shared" si="35"/>
        <v/>
      </c>
      <c r="R145" s="40" t="str">
        <f t="shared" si="36"/>
        <v/>
      </c>
      <c r="S145" s="40" t="str">
        <f t="shared" si="37"/>
        <v/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/>
      </c>
      <c r="B146" s="44" t="str">
        <f>IF(C146="","",VLOOKUP('OPĆI DIO'!$C$1,'OPĆI DIO'!$N$4:$W$137,9,FALSE))</f>
        <v/>
      </c>
      <c r="C146" s="50"/>
      <c r="D146" s="45" t="str">
        <f t="shared" si="29"/>
        <v/>
      </c>
      <c r="E146" s="50"/>
      <c r="F146" s="45" t="str">
        <f t="shared" si="30"/>
        <v/>
      </c>
      <c r="G146" s="82"/>
      <c r="H146" s="45" t="str">
        <f t="shared" si="31"/>
        <v/>
      </c>
      <c r="I146" s="45" t="str">
        <f t="shared" si="32"/>
        <v/>
      </c>
      <c r="J146" s="81"/>
      <c r="K146" s="81"/>
      <c r="L146" s="81"/>
      <c r="M146" s="49"/>
      <c r="N146" s="246" t="str">
        <f>IF(C146="","",'OPĆI DIO'!$C$1)</f>
        <v/>
      </c>
      <c r="O146" s="40" t="str">
        <f t="shared" si="33"/>
        <v/>
      </c>
      <c r="P146" s="40" t="str">
        <f t="shared" si="34"/>
        <v/>
      </c>
      <c r="Q146" s="40" t="str">
        <f t="shared" si="35"/>
        <v/>
      </c>
      <c r="R146" s="40" t="str">
        <f t="shared" si="36"/>
        <v/>
      </c>
      <c r="S146" s="40" t="str">
        <f t="shared" si="37"/>
        <v/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/>
      </c>
      <c r="B147" s="44" t="str">
        <f>IF(C147="","",VLOOKUP('OPĆI DIO'!$C$1,'OPĆI DIO'!$N$4:$W$137,9,FALSE))</f>
        <v/>
      </c>
      <c r="C147" s="50"/>
      <c r="D147" s="45" t="str">
        <f t="shared" si="29"/>
        <v/>
      </c>
      <c r="E147" s="50"/>
      <c r="F147" s="45" t="str">
        <f t="shared" si="30"/>
        <v/>
      </c>
      <c r="G147" s="82"/>
      <c r="H147" s="45" t="str">
        <f t="shared" si="31"/>
        <v/>
      </c>
      <c r="I147" s="45" t="str">
        <f t="shared" si="32"/>
        <v/>
      </c>
      <c r="J147" s="81"/>
      <c r="K147" s="81"/>
      <c r="L147" s="81"/>
      <c r="M147" s="49"/>
      <c r="N147" s="246" t="str">
        <f>IF(C147="","",'OPĆI DIO'!$C$1)</f>
        <v/>
      </c>
      <c r="O147" s="40" t="str">
        <f t="shared" si="33"/>
        <v/>
      </c>
      <c r="P147" s="40" t="str">
        <f t="shared" si="34"/>
        <v/>
      </c>
      <c r="Q147" s="40" t="str">
        <f t="shared" si="35"/>
        <v/>
      </c>
      <c r="R147" s="40" t="str">
        <f t="shared" si="36"/>
        <v/>
      </c>
      <c r="S147" s="40" t="str">
        <f t="shared" si="37"/>
        <v/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/>
      </c>
      <c r="B148" s="44" t="str">
        <f>IF(C148="","",VLOOKUP('OPĆI DIO'!$C$1,'OPĆI DIO'!$N$4:$W$137,9,FALSE))</f>
        <v/>
      </c>
      <c r="C148" s="50"/>
      <c r="D148" s="45" t="str">
        <f t="shared" si="29"/>
        <v/>
      </c>
      <c r="E148" s="50"/>
      <c r="F148" s="45" t="str">
        <f t="shared" si="30"/>
        <v/>
      </c>
      <c r="G148" s="82"/>
      <c r="H148" s="45" t="str">
        <f t="shared" si="31"/>
        <v/>
      </c>
      <c r="I148" s="45" t="str">
        <f t="shared" si="32"/>
        <v/>
      </c>
      <c r="J148" s="81"/>
      <c r="K148" s="81"/>
      <c r="L148" s="81"/>
      <c r="M148" s="49"/>
      <c r="N148" s="246" t="str">
        <f>IF(C148="","",'OPĆI DIO'!$C$1)</f>
        <v/>
      </c>
      <c r="O148" s="40" t="str">
        <f t="shared" si="33"/>
        <v/>
      </c>
      <c r="P148" s="40" t="str">
        <f t="shared" si="34"/>
        <v/>
      </c>
      <c r="Q148" s="40" t="str">
        <f t="shared" si="35"/>
        <v/>
      </c>
      <c r="R148" s="40" t="str">
        <f t="shared" si="36"/>
        <v/>
      </c>
      <c r="S148" s="40" t="str">
        <f t="shared" si="37"/>
        <v/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/>
      </c>
      <c r="B149" s="44" t="str">
        <f>IF(C149="","",VLOOKUP('OPĆI DIO'!$C$1,'OPĆI DIO'!$N$4:$W$137,9,FALSE))</f>
        <v/>
      </c>
      <c r="C149" s="50"/>
      <c r="D149" s="45" t="str">
        <f t="shared" si="29"/>
        <v/>
      </c>
      <c r="E149" s="50"/>
      <c r="F149" s="45" t="str">
        <f t="shared" si="30"/>
        <v/>
      </c>
      <c r="G149" s="82"/>
      <c r="H149" s="45" t="str">
        <f t="shared" si="31"/>
        <v/>
      </c>
      <c r="I149" s="45" t="str">
        <f t="shared" si="32"/>
        <v/>
      </c>
      <c r="J149" s="224"/>
      <c r="K149" s="224"/>
      <c r="L149" s="224"/>
      <c r="M149" s="49"/>
      <c r="N149" s="246" t="str">
        <f>IF(C149="","",'OPĆI DIO'!$C$1)</f>
        <v/>
      </c>
      <c r="O149" s="40" t="str">
        <f t="shared" si="33"/>
        <v/>
      </c>
      <c r="P149" s="40" t="str">
        <f t="shared" si="34"/>
        <v/>
      </c>
      <c r="Q149" s="40" t="str">
        <f t="shared" si="35"/>
        <v/>
      </c>
      <c r="R149" s="40" t="str">
        <f t="shared" si="36"/>
        <v/>
      </c>
      <c r="S149" s="40" t="str">
        <f t="shared" si="37"/>
        <v/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/>
      </c>
      <c r="B150" s="44" t="str">
        <f>IF(C150="","",VLOOKUP('OPĆI DIO'!$C$1,'OPĆI DIO'!$N$4:$W$137,9,FALSE))</f>
        <v/>
      </c>
      <c r="C150" s="50"/>
      <c r="D150" s="45" t="str">
        <f t="shared" si="29"/>
        <v/>
      </c>
      <c r="E150" s="50"/>
      <c r="F150" s="45" t="str">
        <f t="shared" si="30"/>
        <v/>
      </c>
      <c r="G150" s="82"/>
      <c r="H150" s="45" t="str">
        <f t="shared" si="31"/>
        <v/>
      </c>
      <c r="I150" s="45" t="str">
        <f t="shared" si="32"/>
        <v/>
      </c>
      <c r="J150" s="224"/>
      <c r="K150" s="224"/>
      <c r="L150" s="224"/>
      <c r="M150" s="49"/>
      <c r="N150" s="246" t="str">
        <f>IF(C150="","",'OPĆI DIO'!$C$1)</f>
        <v/>
      </c>
      <c r="O150" s="40" t="str">
        <f t="shared" si="33"/>
        <v/>
      </c>
      <c r="P150" s="40" t="str">
        <f t="shared" si="34"/>
        <v/>
      </c>
      <c r="Q150" s="40" t="str">
        <f t="shared" si="35"/>
        <v/>
      </c>
      <c r="R150" s="40" t="str">
        <f t="shared" si="36"/>
        <v/>
      </c>
      <c r="S150" s="40" t="str">
        <f t="shared" si="37"/>
        <v/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/>
      </c>
      <c r="B151" s="44" t="str">
        <f>IF(C151="","",VLOOKUP('OPĆI DIO'!$C$1,'OPĆI DIO'!$N$4:$W$137,9,FALSE))</f>
        <v/>
      </c>
      <c r="C151" s="50"/>
      <c r="D151" s="45" t="str">
        <f t="shared" si="29"/>
        <v/>
      </c>
      <c r="E151" s="50"/>
      <c r="F151" s="45" t="str">
        <f t="shared" si="30"/>
        <v/>
      </c>
      <c r="G151" s="82"/>
      <c r="H151" s="45" t="str">
        <f t="shared" si="31"/>
        <v/>
      </c>
      <c r="I151" s="45" t="str">
        <f t="shared" si="32"/>
        <v/>
      </c>
      <c r="J151" s="224"/>
      <c r="K151" s="224"/>
      <c r="L151" s="224"/>
      <c r="M151" s="49"/>
      <c r="N151" s="246" t="str">
        <f>IF(C151="","",'OPĆI DIO'!$C$1)</f>
        <v/>
      </c>
      <c r="O151" s="40" t="str">
        <f t="shared" si="33"/>
        <v/>
      </c>
      <c r="P151" s="40" t="str">
        <f t="shared" si="34"/>
        <v/>
      </c>
      <c r="Q151" s="40" t="str">
        <f t="shared" si="35"/>
        <v/>
      </c>
      <c r="R151" s="40" t="str">
        <f t="shared" si="36"/>
        <v/>
      </c>
      <c r="S151" s="40" t="str">
        <f t="shared" si="37"/>
        <v/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/>
      </c>
      <c r="B152" s="44" t="str">
        <f>IF(C152="","",VLOOKUP('OPĆI DIO'!$C$1,'OPĆI DIO'!$N$4:$W$137,9,FALSE))</f>
        <v/>
      </c>
      <c r="C152" s="50"/>
      <c r="D152" s="45" t="str">
        <f t="shared" si="29"/>
        <v/>
      </c>
      <c r="E152" s="50"/>
      <c r="F152" s="45" t="str">
        <f t="shared" si="30"/>
        <v/>
      </c>
      <c r="G152" s="82"/>
      <c r="H152" s="45" t="str">
        <f t="shared" si="31"/>
        <v/>
      </c>
      <c r="I152" s="45" t="str">
        <f t="shared" si="32"/>
        <v/>
      </c>
      <c r="J152" s="224"/>
      <c r="K152" s="224"/>
      <c r="L152" s="224"/>
      <c r="M152" s="49"/>
      <c r="N152" s="246" t="str">
        <f>IF(C152="","",'OPĆI DIO'!$C$1)</f>
        <v/>
      </c>
      <c r="O152" s="40" t="str">
        <f t="shared" si="33"/>
        <v/>
      </c>
      <c r="P152" s="40" t="str">
        <f t="shared" si="34"/>
        <v/>
      </c>
      <c r="Q152" s="40" t="str">
        <f t="shared" si="35"/>
        <v/>
      </c>
      <c r="R152" s="40" t="str">
        <f t="shared" si="36"/>
        <v/>
      </c>
      <c r="S152" s="40" t="str">
        <f t="shared" si="37"/>
        <v/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/>
      </c>
      <c r="B153" s="44" t="str">
        <f>IF(C153="","",VLOOKUP('OPĆI DIO'!$C$1,'OPĆI DIO'!$N$4:$W$137,9,FALSE))</f>
        <v/>
      </c>
      <c r="C153" s="50"/>
      <c r="D153" s="45" t="str">
        <f t="shared" si="29"/>
        <v/>
      </c>
      <c r="E153" s="50"/>
      <c r="F153" s="45" t="str">
        <f t="shared" si="30"/>
        <v/>
      </c>
      <c r="G153" s="82"/>
      <c r="H153" s="45" t="str">
        <f t="shared" si="31"/>
        <v/>
      </c>
      <c r="I153" s="45" t="str">
        <f t="shared" si="32"/>
        <v/>
      </c>
      <c r="J153" s="224"/>
      <c r="K153" s="224"/>
      <c r="L153" s="224"/>
      <c r="M153" s="49"/>
      <c r="N153" s="246" t="str">
        <f>IF(C153="","",'OPĆI DIO'!$C$1)</f>
        <v/>
      </c>
      <c r="O153" s="40" t="str">
        <f t="shared" si="33"/>
        <v/>
      </c>
      <c r="P153" s="40" t="str">
        <f t="shared" si="34"/>
        <v/>
      </c>
      <c r="Q153" s="40" t="str">
        <f t="shared" si="35"/>
        <v/>
      </c>
      <c r="R153" s="40" t="str">
        <f t="shared" si="36"/>
        <v/>
      </c>
      <c r="S153" s="40" t="str">
        <f t="shared" si="37"/>
        <v/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/>
      </c>
      <c r="B154" s="44" t="str">
        <f>IF(C154="","",VLOOKUP('OPĆI DIO'!$C$1,'OPĆI DIO'!$N$4:$W$137,9,FALSE))</f>
        <v/>
      </c>
      <c r="C154" s="50"/>
      <c r="D154" s="45" t="str">
        <f t="shared" si="29"/>
        <v/>
      </c>
      <c r="E154" s="50"/>
      <c r="F154" s="45" t="str">
        <f t="shared" si="30"/>
        <v/>
      </c>
      <c r="G154" s="82"/>
      <c r="H154" s="45" t="str">
        <f t="shared" si="31"/>
        <v/>
      </c>
      <c r="I154" s="45" t="str">
        <f t="shared" si="32"/>
        <v/>
      </c>
      <c r="J154" s="224"/>
      <c r="K154" s="224"/>
      <c r="L154" s="224"/>
      <c r="M154" s="49"/>
      <c r="N154" s="246" t="str">
        <f>IF(C154="","",'OPĆI DIO'!$C$1)</f>
        <v/>
      </c>
      <c r="O154" s="40" t="str">
        <f t="shared" si="33"/>
        <v/>
      </c>
      <c r="P154" s="40" t="str">
        <f t="shared" si="34"/>
        <v/>
      </c>
      <c r="Q154" s="40" t="str">
        <f t="shared" si="35"/>
        <v/>
      </c>
      <c r="R154" s="40" t="str">
        <f t="shared" si="36"/>
        <v/>
      </c>
      <c r="S154" s="40" t="str">
        <f t="shared" si="37"/>
        <v/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/>
      </c>
      <c r="B155" s="44" t="str">
        <f>IF(C155="","",VLOOKUP('OPĆI DIO'!$C$1,'OPĆI DIO'!$N$4:$W$137,9,FALSE))</f>
        <v/>
      </c>
      <c r="C155" s="50"/>
      <c r="D155" s="45" t="str">
        <f t="shared" si="29"/>
        <v/>
      </c>
      <c r="E155" s="50"/>
      <c r="F155" s="45" t="str">
        <f t="shared" si="30"/>
        <v/>
      </c>
      <c r="G155" s="82"/>
      <c r="H155" s="45" t="str">
        <f t="shared" si="31"/>
        <v/>
      </c>
      <c r="I155" s="45" t="str">
        <f t="shared" si="32"/>
        <v/>
      </c>
      <c r="J155" s="224"/>
      <c r="K155" s="224"/>
      <c r="L155" s="224"/>
      <c r="M155" s="49"/>
      <c r="N155" s="246" t="str">
        <f>IF(C155="","",'OPĆI DIO'!$C$1)</f>
        <v/>
      </c>
      <c r="O155" s="40" t="str">
        <f t="shared" si="33"/>
        <v/>
      </c>
      <c r="P155" s="40" t="str">
        <f t="shared" si="34"/>
        <v/>
      </c>
      <c r="Q155" s="40" t="str">
        <f t="shared" si="35"/>
        <v/>
      </c>
      <c r="R155" s="40" t="str">
        <f t="shared" si="36"/>
        <v/>
      </c>
      <c r="S155" s="40" t="str">
        <f t="shared" si="37"/>
        <v/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/>
      </c>
      <c r="B156" s="44" t="str">
        <f>IF(C156="","",VLOOKUP('OPĆI DIO'!$C$1,'OPĆI DIO'!$N$4:$W$137,9,FALSE))</f>
        <v/>
      </c>
      <c r="C156" s="50"/>
      <c r="D156" s="45" t="str">
        <f t="shared" si="29"/>
        <v/>
      </c>
      <c r="E156" s="50"/>
      <c r="F156" s="45" t="str">
        <f t="shared" si="30"/>
        <v/>
      </c>
      <c r="G156" s="82"/>
      <c r="H156" s="45" t="str">
        <f t="shared" si="31"/>
        <v/>
      </c>
      <c r="I156" s="45" t="str">
        <f t="shared" si="32"/>
        <v/>
      </c>
      <c r="J156" s="81"/>
      <c r="K156" s="81"/>
      <c r="L156" s="81"/>
      <c r="M156" s="49"/>
      <c r="N156" s="246" t="str">
        <f>IF(C156="","",'OPĆI DIO'!$C$1)</f>
        <v/>
      </c>
      <c r="O156" s="40" t="str">
        <f t="shared" si="33"/>
        <v/>
      </c>
      <c r="P156" s="40" t="str">
        <f t="shared" si="34"/>
        <v/>
      </c>
      <c r="Q156" s="40" t="str">
        <f t="shared" si="35"/>
        <v/>
      </c>
      <c r="R156" s="40" t="str">
        <f t="shared" si="36"/>
        <v/>
      </c>
      <c r="S156" s="40" t="str">
        <f t="shared" si="37"/>
        <v/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/>
      </c>
      <c r="B157" s="44" t="str">
        <f>IF(C157="","",VLOOKUP('OPĆI DIO'!$C$1,'OPĆI DIO'!$N$4:$W$137,9,FALSE))</f>
        <v/>
      </c>
      <c r="C157" s="50"/>
      <c r="D157" s="45" t="str">
        <f t="shared" si="29"/>
        <v/>
      </c>
      <c r="E157" s="50"/>
      <c r="F157" s="45" t="str">
        <f t="shared" si="30"/>
        <v/>
      </c>
      <c r="G157" s="82"/>
      <c r="H157" s="45" t="str">
        <f t="shared" si="31"/>
        <v/>
      </c>
      <c r="I157" s="45" t="str">
        <f t="shared" si="32"/>
        <v/>
      </c>
      <c r="J157" s="81"/>
      <c r="K157" s="81"/>
      <c r="L157" s="81"/>
      <c r="M157" s="49"/>
      <c r="N157" s="246" t="str">
        <f>IF(C157="","",'OPĆI DIO'!$C$1)</f>
        <v/>
      </c>
      <c r="O157" s="40" t="str">
        <f t="shared" si="33"/>
        <v/>
      </c>
      <c r="P157" s="40" t="str">
        <f t="shared" si="34"/>
        <v/>
      </c>
      <c r="Q157" s="40" t="str">
        <f t="shared" si="35"/>
        <v/>
      </c>
      <c r="R157" s="40" t="str">
        <f t="shared" si="36"/>
        <v/>
      </c>
      <c r="S157" s="40" t="str">
        <f t="shared" si="37"/>
        <v/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/>
      </c>
      <c r="B158" s="44" t="str">
        <f>IF(C158="","",VLOOKUP('OPĆI DIO'!$C$1,'OPĆI DIO'!$N$4:$W$137,9,FALSE))</f>
        <v/>
      </c>
      <c r="C158" s="50"/>
      <c r="D158" s="45" t="str">
        <f t="shared" si="29"/>
        <v/>
      </c>
      <c r="E158" s="50"/>
      <c r="F158" s="45" t="str">
        <f t="shared" si="30"/>
        <v/>
      </c>
      <c r="G158" s="82"/>
      <c r="H158" s="45" t="str">
        <f t="shared" si="31"/>
        <v/>
      </c>
      <c r="I158" s="45" t="str">
        <f t="shared" si="32"/>
        <v/>
      </c>
      <c r="J158" s="81"/>
      <c r="K158" s="81"/>
      <c r="L158" s="81"/>
      <c r="M158" s="49"/>
      <c r="N158" s="246" t="str">
        <f>IF(C158="","",'OPĆI DIO'!$C$1)</f>
        <v/>
      </c>
      <c r="O158" s="40" t="str">
        <f t="shared" si="33"/>
        <v/>
      </c>
      <c r="P158" s="40" t="str">
        <f t="shared" si="34"/>
        <v/>
      </c>
      <c r="Q158" s="40" t="str">
        <f t="shared" si="35"/>
        <v/>
      </c>
      <c r="R158" s="40" t="str">
        <f t="shared" si="36"/>
        <v/>
      </c>
      <c r="S158" s="40" t="str">
        <f t="shared" si="37"/>
        <v/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/>
      </c>
      <c r="B159" s="44" t="str">
        <f>IF(C159="","",VLOOKUP('OPĆI DIO'!$C$1,'OPĆI DIO'!$N$4:$W$137,9,FALSE))</f>
        <v/>
      </c>
      <c r="C159" s="50"/>
      <c r="D159" s="45" t="str">
        <f t="shared" si="29"/>
        <v/>
      </c>
      <c r="E159" s="50"/>
      <c r="F159" s="45" t="str">
        <f t="shared" si="30"/>
        <v/>
      </c>
      <c r="G159" s="82"/>
      <c r="H159" s="45" t="str">
        <f t="shared" si="31"/>
        <v/>
      </c>
      <c r="I159" s="45" t="str">
        <f t="shared" si="32"/>
        <v/>
      </c>
      <c r="J159" s="81"/>
      <c r="K159" s="81"/>
      <c r="L159" s="81"/>
      <c r="M159" s="49"/>
      <c r="N159" s="246" t="str">
        <f>IF(C159="","",'OPĆI DIO'!$C$1)</f>
        <v/>
      </c>
      <c r="O159" s="40" t="str">
        <f t="shared" si="33"/>
        <v/>
      </c>
      <c r="P159" s="40" t="str">
        <f t="shared" si="34"/>
        <v/>
      </c>
      <c r="Q159" s="40" t="str">
        <f t="shared" si="35"/>
        <v/>
      </c>
      <c r="R159" s="40" t="str">
        <f t="shared" si="36"/>
        <v/>
      </c>
      <c r="S159" s="40" t="str">
        <f t="shared" si="37"/>
        <v/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/>
      </c>
      <c r="B160" s="44" t="str">
        <f>IF(C160="","",VLOOKUP('OPĆI DIO'!$C$1,'OPĆI DIO'!$N$4:$W$137,9,FALSE))</f>
        <v/>
      </c>
      <c r="C160" s="50"/>
      <c r="D160" s="45" t="str">
        <f t="shared" si="29"/>
        <v/>
      </c>
      <c r="E160" s="50"/>
      <c r="F160" s="45" t="str">
        <f t="shared" si="30"/>
        <v/>
      </c>
      <c r="G160" s="82"/>
      <c r="H160" s="45" t="str">
        <f t="shared" si="31"/>
        <v/>
      </c>
      <c r="I160" s="45" t="str">
        <f t="shared" si="32"/>
        <v/>
      </c>
      <c r="J160" s="81"/>
      <c r="K160" s="81"/>
      <c r="L160" s="81"/>
      <c r="M160" s="49"/>
      <c r="N160" s="246" t="str">
        <f>IF(C160="","",'OPĆI DIO'!$C$1)</f>
        <v/>
      </c>
      <c r="O160" s="40" t="str">
        <f t="shared" si="33"/>
        <v/>
      </c>
      <c r="P160" s="40" t="str">
        <f t="shared" si="34"/>
        <v/>
      </c>
      <c r="Q160" s="40" t="str">
        <f t="shared" si="35"/>
        <v/>
      </c>
      <c r="R160" s="40" t="str">
        <f t="shared" si="36"/>
        <v/>
      </c>
      <c r="S160" s="40" t="str">
        <f t="shared" si="37"/>
        <v/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/>
      </c>
      <c r="B161" s="44" t="str">
        <f>IF(C161="","",VLOOKUP('OPĆI DIO'!$C$1,'OPĆI DIO'!$N$4:$W$137,9,FALSE))</f>
        <v/>
      </c>
      <c r="C161" s="50"/>
      <c r="D161" s="45" t="str">
        <f t="shared" si="29"/>
        <v/>
      </c>
      <c r="E161" s="50"/>
      <c r="F161" s="45" t="str">
        <f t="shared" si="30"/>
        <v/>
      </c>
      <c r="G161" s="82"/>
      <c r="H161" s="45" t="str">
        <f t="shared" si="31"/>
        <v/>
      </c>
      <c r="I161" s="45" t="str">
        <f t="shared" si="32"/>
        <v/>
      </c>
      <c r="J161" s="81"/>
      <c r="K161" s="81"/>
      <c r="L161" s="81"/>
      <c r="M161" s="49"/>
      <c r="N161" s="246" t="str">
        <f>IF(C161="","",'OPĆI DIO'!$C$1)</f>
        <v/>
      </c>
      <c r="O161" s="40" t="str">
        <f t="shared" si="33"/>
        <v/>
      </c>
      <c r="P161" s="40" t="str">
        <f t="shared" si="34"/>
        <v/>
      </c>
      <c r="Q161" s="40" t="str">
        <f t="shared" si="35"/>
        <v/>
      </c>
      <c r="R161" s="40" t="str">
        <f t="shared" si="36"/>
        <v/>
      </c>
      <c r="S161" s="40" t="str">
        <f t="shared" si="37"/>
        <v/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/>
      </c>
      <c r="B162" s="44" t="str">
        <f>IF(C162="","",VLOOKUP('OPĆI DIO'!$C$1,'OPĆI DIO'!$N$4:$W$137,9,FALSE))</f>
        <v/>
      </c>
      <c r="C162" s="50"/>
      <c r="D162" s="45" t="str">
        <f t="shared" si="29"/>
        <v/>
      </c>
      <c r="E162" s="50"/>
      <c r="F162" s="45" t="str">
        <f t="shared" si="30"/>
        <v/>
      </c>
      <c r="G162" s="82"/>
      <c r="H162" s="45" t="str">
        <f t="shared" si="31"/>
        <v/>
      </c>
      <c r="I162" s="45" t="str">
        <f t="shared" si="32"/>
        <v/>
      </c>
      <c r="J162" s="81"/>
      <c r="K162" s="81"/>
      <c r="L162" s="81"/>
      <c r="M162" s="49"/>
      <c r="N162" s="246" t="str">
        <f>IF(C162="","",'OPĆI DIO'!$C$1)</f>
        <v/>
      </c>
      <c r="O162" s="40" t="str">
        <f t="shared" si="33"/>
        <v/>
      </c>
      <c r="P162" s="40" t="str">
        <f t="shared" si="34"/>
        <v/>
      </c>
      <c r="Q162" s="40" t="str">
        <f t="shared" si="35"/>
        <v/>
      </c>
      <c r="R162" s="40" t="str">
        <f t="shared" si="36"/>
        <v/>
      </c>
      <c r="S162" s="40" t="str">
        <f t="shared" si="37"/>
        <v/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/>
      </c>
      <c r="B163" s="44" t="str">
        <f>IF(C163="","",VLOOKUP('OPĆI DIO'!$C$1,'OPĆI DIO'!$N$4:$W$137,9,FALSE))</f>
        <v/>
      </c>
      <c r="C163" s="50"/>
      <c r="D163" s="45" t="str">
        <f t="shared" si="29"/>
        <v/>
      </c>
      <c r="E163" s="50"/>
      <c r="F163" s="45" t="str">
        <f t="shared" si="30"/>
        <v/>
      </c>
      <c r="G163" s="82"/>
      <c r="H163" s="45" t="str">
        <f t="shared" si="31"/>
        <v/>
      </c>
      <c r="I163" s="45" t="str">
        <f t="shared" si="32"/>
        <v/>
      </c>
      <c r="J163" s="81"/>
      <c r="K163" s="81"/>
      <c r="L163" s="81"/>
      <c r="M163" s="49"/>
      <c r="N163" s="246" t="str">
        <f>IF(C163="","",'OPĆI DIO'!$C$1)</f>
        <v/>
      </c>
      <c r="O163" s="40" t="str">
        <f t="shared" si="33"/>
        <v/>
      </c>
      <c r="P163" s="40" t="str">
        <f t="shared" si="34"/>
        <v/>
      </c>
      <c r="Q163" s="40" t="str">
        <f t="shared" si="35"/>
        <v/>
      </c>
      <c r="R163" s="40" t="str">
        <f t="shared" si="36"/>
        <v/>
      </c>
      <c r="S163" s="40" t="str">
        <f t="shared" si="37"/>
        <v/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/>
      </c>
      <c r="B164" s="44" t="str">
        <f>IF(C164="","",VLOOKUP('OPĆI DIO'!$C$1,'OPĆI DIO'!$N$4:$W$137,9,FALSE))</f>
        <v/>
      </c>
      <c r="C164" s="50"/>
      <c r="D164" s="45" t="str">
        <f t="shared" si="29"/>
        <v/>
      </c>
      <c r="E164" s="50"/>
      <c r="F164" s="45" t="str">
        <f t="shared" si="30"/>
        <v/>
      </c>
      <c r="G164" s="82"/>
      <c r="H164" s="45" t="str">
        <f t="shared" si="31"/>
        <v/>
      </c>
      <c r="I164" s="45" t="str">
        <f t="shared" si="32"/>
        <v/>
      </c>
      <c r="J164" s="81"/>
      <c r="K164" s="81"/>
      <c r="L164" s="81"/>
      <c r="M164" s="49"/>
      <c r="N164" s="246" t="str">
        <f>IF(C164="","",'OPĆI DIO'!$C$1)</f>
        <v/>
      </c>
      <c r="O164" s="40" t="str">
        <f t="shared" si="33"/>
        <v/>
      </c>
      <c r="P164" s="40" t="str">
        <f t="shared" si="34"/>
        <v/>
      </c>
      <c r="Q164" s="40" t="str">
        <f t="shared" si="35"/>
        <v/>
      </c>
      <c r="R164" s="40" t="str">
        <f t="shared" si="36"/>
        <v/>
      </c>
      <c r="S164" s="40" t="str">
        <f t="shared" si="37"/>
        <v/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/>
      </c>
      <c r="B165" s="44" t="str">
        <f>IF(C165="","",VLOOKUP('OPĆI DIO'!$C$1,'OPĆI DIO'!$N$4:$W$137,9,FALSE))</f>
        <v/>
      </c>
      <c r="C165" s="50"/>
      <c r="D165" s="45" t="str">
        <f t="shared" si="29"/>
        <v/>
      </c>
      <c r="E165" s="50"/>
      <c r="F165" s="45" t="str">
        <f t="shared" si="30"/>
        <v/>
      </c>
      <c r="G165" s="82"/>
      <c r="H165" s="45" t="str">
        <f t="shared" si="31"/>
        <v/>
      </c>
      <c r="I165" s="45" t="str">
        <f t="shared" si="32"/>
        <v/>
      </c>
      <c r="J165" s="81"/>
      <c r="K165" s="81"/>
      <c r="L165" s="81"/>
      <c r="M165" s="49"/>
      <c r="N165" s="246" t="str">
        <f>IF(C165="","",'OPĆI DIO'!$C$1)</f>
        <v/>
      </c>
      <c r="O165" s="40" t="str">
        <f t="shared" si="33"/>
        <v/>
      </c>
      <c r="P165" s="40" t="str">
        <f t="shared" si="34"/>
        <v/>
      </c>
      <c r="Q165" s="40" t="str">
        <f t="shared" si="35"/>
        <v/>
      </c>
      <c r="R165" s="40" t="str">
        <f t="shared" si="36"/>
        <v/>
      </c>
      <c r="S165" s="40" t="str">
        <f t="shared" si="37"/>
        <v/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/>
      </c>
      <c r="B166" s="44" t="str">
        <f>IF(C166="","",VLOOKUP('OPĆI DIO'!$C$1,'OPĆI DIO'!$N$4:$W$137,9,FALSE))</f>
        <v/>
      </c>
      <c r="C166" s="50"/>
      <c r="D166" s="45" t="str">
        <f t="shared" si="29"/>
        <v/>
      </c>
      <c r="E166" s="50"/>
      <c r="F166" s="45" t="str">
        <f t="shared" si="30"/>
        <v/>
      </c>
      <c r="G166" s="82"/>
      <c r="H166" s="45" t="str">
        <f t="shared" si="31"/>
        <v/>
      </c>
      <c r="I166" s="45" t="str">
        <f t="shared" si="32"/>
        <v/>
      </c>
      <c r="J166" s="81"/>
      <c r="K166" s="81"/>
      <c r="L166" s="81"/>
      <c r="M166" s="49"/>
      <c r="N166" s="246" t="str">
        <f>IF(C166="","",'OPĆI DIO'!$C$1)</f>
        <v/>
      </c>
      <c r="O166" s="40" t="str">
        <f t="shared" si="33"/>
        <v/>
      </c>
      <c r="P166" s="40" t="str">
        <f t="shared" si="34"/>
        <v/>
      </c>
      <c r="Q166" s="40" t="str">
        <f t="shared" si="35"/>
        <v/>
      </c>
      <c r="R166" s="40" t="str">
        <f t="shared" si="36"/>
        <v/>
      </c>
      <c r="S166" s="40" t="str">
        <f t="shared" si="37"/>
        <v/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/>
      </c>
      <c r="B167" s="44" t="str">
        <f>IF(C167="","",VLOOKUP('OPĆI DIO'!$C$1,'OPĆI DIO'!$N$4:$W$137,9,FALSE))</f>
        <v/>
      </c>
      <c r="C167" s="50"/>
      <c r="D167" s="45" t="str">
        <f t="shared" si="29"/>
        <v/>
      </c>
      <c r="E167" s="50"/>
      <c r="F167" s="45" t="str">
        <f t="shared" si="30"/>
        <v/>
      </c>
      <c r="G167" s="82"/>
      <c r="H167" s="45" t="str">
        <f t="shared" si="31"/>
        <v/>
      </c>
      <c r="I167" s="45" t="str">
        <f t="shared" si="32"/>
        <v/>
      </c>
      <c r="J167" s="81"/>
      <c r="K167" s="81"/>
      <c r="L167" s="81"/>
      <c r="M167" s="49"/>
      <c r="N167" s="246" t="str">
        <f>IF(C167="","",'OPĆI DIO'!$C$1)</f>
        <v/>
      </c>
      <c r="O167" s="40" t="str">
        <f t="shared" si="33"/>
        <v/>
      </c>
      <c r="P167" s="40" t="str">
        <f t="shared" si="34"/>
        <v/>
      </c>
      <c r="Q167" s="40" t="str">
        <f t="shared" si="35"/>
        <v/>
      </c>
      <c r="R167" s="40" t="str">
        <f t="shared" si="36"/>
        <v/>
      </c>
      <c r="S167" s="40" t="str">
        <f t="shared" si="37"/>
        <v/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/>
      </c>
      <c r="B168" s="44" t="str">
        <f>IF(C168="","",VLOOKUP('OPĆI DIO'!$C$1,'OPĆI DIO'!$N$4:$W$137,9,FALSE))</f>
        <v/>
      </c>
      <c r="C168" s="50"/>
      <c r="D168" s="45" t="str">
        <f t="shared" si="29"/>
        <v/>
      </c>
      <c r="E168" s="50"/>
      <c r="F168" s="45" t="str">
        <f t="shared" si="30"/>
        <v/>
      </c>
      <c r="G168" s="82"/>
      <c r="H168" s="45" t="str">
        <f t="shared" si="31"/>
        <v/>
      </c>
      <c r="I168" s="45" t="str">
        <f t="shared" si="32"/>
        <v/>
      </c>
      <c r="J168" s="81"/>
      <c r="K168" s="81"/>
      <c r="L168" s="81"/>
      <c r="M168" s="49"/>
      <c r="N168" s="246" t="str">
        <f>IF(C168="","",'OPĆI DIO'!$C$1)</f>
        <v/>
      </c>
      <c r="O168" s="40" t="str">
        <f t="shared" si="33"/>
        <v/>
      </c>
      <c r="P168" s="40" t="str">
        <f t="shared" si="34"/>
        <v/>
      </c>
      <c r="Q168" s="40" t="str">
        <f t="shared" si="35"/>
        <v/>
      </c>
      <c r="R168" s="40" t="str">
        <f t="shared" si="36"/>
        <v/>
      </c>
      <c r="S168" s="40" t="str">
        <f t="shared" si="37"/>
        <v/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/>
      </c>
      <c r="B169" s="44" t="str">
        <f>IF(C169="","",VLOOKUP('OPĆI DIO'!$C$1,'OPĆI DIO'!$N$4:$W$137,9,FALSE))</f>
        <v/>
      </c>
      <c r="C169" s="50"/>
      <c r="D169" s="45" t="str">
        <f t="shared" si="29"/>
        <v/>
      </c>
      <c r="E169" s="50"/>
      <c r="F169" s="45" t="str">
        <f t="shared" si="30"/>
        <v/>
      </c>
      <c r="G169" s="82"/>
      <c r="H169" s="45" t="str">
        <f t="shared" si="31"/>
        <v/>
      </c>
      <c r="I169" s="45" t="str">
        <f t="shared" si="32"/>
        <v/>
      </c>
      <c r="J169" s="81"/>
      <c r="K169" s="81"/>
      <c r="L169" s="81"/>
      <c r="M169" s="49"/>
      <c r="N169" s="246" t="str">
        <f>IF(C169="","",'OPĆI DIO'!$C$1)</f>
        <v/>
      </c>
      <c r="O169" s="40" t="str">
        <f t="shared" si="33"/>
        <v/>
      </c>
      <c r="P169" s="40" t="str">
        <f t="shared" si="34"/>
        <v/>
      </c>
      <c r="Q169" s="40" t="str">
        <f t="shared" si="35"/>
        <v/>
      </c>
      <c r="R169" s="40" t="str">
        <f t="shared" si="36"/>
        <v/>
      </c>
      <c r="S169" s="40" t="str">
        <f t="shared" si="37"/>
        <v/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/>
      </c>
      <c r="B170" s="44" t="str">
        <f>IF(C170="","",VLOOKUP('OPĆI DIO'!$C$1,'OPĆI DIO'!$N$4:$W$137,9,FALSE))</f>
        <v/>
      </c>
      <c r="C170" s="50"/>
      <c r="D170" s="45" t="str">
        <f t="shared" si="29"/>
        <v/>
      </c>
      <c r="E170" s="50"/>
      <c r="F170" s="45" t="str">
        <f t="shared" si="30"/>
        <v/>
      </c>
      <c r="G170" s="82"/>
      <c r="H170" s="45" t="str">
        <f t="shared" si="31"/>
        <v/>
      </c>
      <c r="I170" s="45" t="str">
        <f t="shared" si="32"/>
        <v/>
      </c>
      <c r="J170" s="81"/>
      <c r="K170" s="81"/>
      <c r="L170" s="81"/>
      <c r="M170" s="49"/>
      <c r="N170" s="246" t="str">
        <f>IF(C170="","",'OPĆI DIO'!$C$1)</f>
        <v/>
      </c>
      <c r="O170" s="40" t="str">
        <f t="shared" si="33"/>
        <v/>
      </c>
      <c r="P170" s="40" t="str">
        <f t="shared" si="34"/>
        <v/>
      </c>
      <c r="Q170" s="40" t="str">
        <f t="shared" si="35"/>
        <v/>
      </c>
      <c r="R170" s="40" t="str">
        <f t="shared" si="36"/>
        <v/>
      </c>
      <c r="S170" s="40" t="str">
        <f t="shared" si="37"/>
        <v/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/>
      </c>
      <c r="B171" s="44" t="str">
        <f>IF(C171="","",VLOOKUP('OPĆI DIO'!$C$1,'OPĆI DIO'!$N$4:$W$137,9,FALSE))</f>
        <v/>
      </c>
      <c r="C171" s="50"/>
      <c r="D171" s="45" t="str">
        <f t="shared" si="29"/>
        <v/>
      </c>
      <c r="E171" s="50"/>
      <c r="F171" s="45" t="str">
        <f t="shared" si="30"/>
        <v/>
      </c>
      <c r="G171" s="82"/>
      <c r="H171" s="45" t="str">
        <f t="shared" si="31"/>
        <v/>
      </c>
      <c r="I171" s="45" t="str">
        <f t="shared" si="32"/>
        <v/>
      </c>
      <c r="J171" s="81"/>
      <c r="K171" s="81"/>
      <c r="L171" s="81"/>
      <c r="M171" s="49"/>
      <c r="N171" s="246" t="str">
        <f>IF(C171="","",'OPĆI DIO'!$C$1)</f>
        <v/>
      </c>
      <c r="O171" s="40" t="str">
        <f t="shared" si="33"/>
        <v/>
      </c>
      <c r="P171" s="40" t="str">
        <f t="shared" si="34"/>
        <v/>
      </c>
      <c r="Q171" s="40" t="str">
        <f t="shared" si="35"/>
        <v/>
      </c>
      <c r="R171" s="40" t="str">
        <f t="shared" si="36"/>
        <v/>
      </c>
      <c r="S171" s="40" t="str">
        <f t="shared" si="37"/>
        <v/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/>
      </c>
      <c r="B172" s="44" t="str">
        <f>IF(C172="","",VLOOKUP('OPĆI DIO'!$C$1,'OPĆI DIO'!$N$4:$W$137,9,FALSE))</f>
        <v/>
      </c>
      <c r="C172" s="50"/>
      <c r="D172" s="45" t="str">
        <f t="shared" si="29"/>
        <v/>
      </c>
      <c r="E172" s="50"/>
      <c r="F172" s="45" t="str">
        <f t="shared" si="30"/>
        <v/>
      </c>
      <c r="G172" s="82"/>
      <c r="H172" s="45" t="str">
        <f t="shared" si="31"/>
        <v/>
      </c>
      <c r="I172" s="45" t="str">
        <f t="shared" si="32"/>
        <v/>
      </c>
      <c r="J172" s="81"/>
      <c r="K172" s="81"/>
      <c r="L172" s="81"/>
      <c r="M172" s="49"/>
      <c r="N172" s="246" t="str">
        <f>IF(C172="","",'OPĆI DIO'!$C$1)</f>
        <v/>
      </c>
      <c r="O172" s="40" t="str">
        <f t="shared" si="33"/>
        <v/>
      </c>
      <c r="P172" s="40" t="str">
        <f t="shared" si="34"/>
        <v/>
      </c>
      <c r="Q172" s="40" t="str">
        <f t="shared" si="35"/>
        <v/>
      </c>
      <c r="R172" s="40" t="str">
        <f t="shared" si="36"/>
        <v/>
      </c>
      <c r="S172" s="40" t="str">
        <f t="shared" si="37"/>
        <v/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/>
      </c>
      <c r="B173" s="44" t="str">
        <f>IF(C173="","",VLOOKUP('OPĆI DIO'!$C$1,'OPĆI DIO'!$N$4:$W$137,9,FALSE))</f>
        <v/>
      </c>
      <c r="C173" s="50"/>
      <c r="D173" s="45" t="str">
        <f t="shared" si="29"/>
        <v/>
      </c>
      <c r="E173" s="50"/>
      <c r="F173" s="45" t="str">
        <f t="shared" si="30"/>
        <v/>
      </c>
      <c r="G173" s="82"/>
      <c r="H173" s="45" t="str">
        <f t="shared" si="31"/>
        <v/>
      </c>
      <c r="I173" s="45" t="str">
        <f t="shared" si="32"/>
        <v/>
      </c>
      <c r="J173" s="81"/>
      <c r="K173" s="81"/>
      <c r="L173" s="81"/>
      <c r="M173" s="49"/>
      <c r="N173" s="246" t="str">
        <f>IF(C173="","",'OPĆI DIO'!$C$1)</f>
        <v/>
      </c>
      <c r="O173" s="40" t="str">
        <f t="shared" si="33"/>
        <v/>
      </c>
      <c r="P173" s="40" t="str">
        <f t="shared" si="34"/>
        <v/>
      </c>
      <c r="Q173" s="40" t="str">
        <f t="shared" si="35"/>
        <v/>
      </c>
      <c r="R173" s="40" t="str">
        <f t="shared" si="36"/>
        <v/>
      </c>
      <c r="S173" s="40" t="str">
        <f t="shared" si="37"/>
        <v/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/>
      </c>
      <c r="B174" s="44" t="str">
        <f>IF(C174="","",VLOOKUP('OPĆI DIO'!$C$1,'OPĆI DIO'!$N$4:$W$137,9,FALSE))</f>
        <v/>
      </c>
      <c r="C174" s="50"/>
      <c r="D174" s="45" t="str">
        <f t="shared" si="29"/>
        <v/>
      </c>
      <c r="E174" s="50"/>
      <c r="F174" s="45" t="str">
        <f t="shared" si="30"/>
        <v/>
      </c>
      <c r="G174" s="82"/>
      <c r="H174" s="45" t="str">
        <f t="shared" si="31"/>
        <v/>
      </c>
      <c r="I174" s="45" t="str">
        <f t="shared" si="32"/>
        <v/>
      </c>
      <c r="J174" s="81"/>
      <c r="K174" s="81"/>
      <c r="L174" s="81"/>
      <c r="M174" s="49"/>
      <c r="N174" s="246" t="str">
        <f>IF(C174="","",'OPĆI DIO'!$C$1)</f>
        <v/>
      </c>
      <c r="O174" s="40" t="str">
        <f t="shared" si="33"/>
        <v/>
      </c>
      <c r="P174" s="40" t="str">
        <f t="shared" si="34"/>
        <v/>
      </c>
      <c r="Q174" s="40" t="str">
        <f t="shared" si="35"/>
        <v/>
      </c>
      <c r="R174" s="40" t="str">
        <f t="shared" si="36"/>
        <v/>
      </c>
      <c r="S174" s="40" t="str">
        <f t="shared" si="37"/>
        <v/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/>
      </c>
      <c r="B175" s="44" t="str">
        <f>IF(C175="","",VLOOKUP('OPĆI DIO'!$C$1,'OPĆI DIO'!$N$4:$W$137,9,FALSE))</f>
        <v/>
      </c>
      <c r="C175" s="50"/>
      <c r="D175" s="45" t="str">
        <f t="shared" si="29"/>
        <v/>
      </c>
      <c r="E175" s="50"/>
      <c r="F175" s="45" t="str">
        <f t="shared" si="30"/>
        <v/>
      </c>
      <c r="G175" s="82"/>
      <c r="H175" s="45" t="str">
        <f t="shared" si="31"/>
        <v/>
      </c>
      <c r="I175" s="45" t="str">
        <f t="shared" si="32"/>
        <v/>
      </c>
      <c r="J175" s="81"/>
      <c r="K175" s="81"/>
      <c r="L175" s="81"/>
      <c r="M175" s="49"/>
      <c r="N175" s="246" t="str">
        <f>IF(C175="","",'OPĆI DIO'!$C$1)</f>
        <v/>
      </c>
      <c r="O175" s="40" t="str">
        <f t="shared" si="33"/>
        <v/>
      </c>
      <c r="P175" s="40" t="str">
        <f t="shared" si="34"/>
        <v/>
      </c>
      <c r="Q175" s="40" t="str">
        <f t="shared" si="35"/>
        <v/>
      </c>
      <c r="R175" s="40" t="str">
        <f t="shared" si="36"/>
        <v/>
      </c>
      <c r="S175" s="40" t="str">
        <f t="shared" si="37"/>
        <v/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/>
      </c>
      <c r="B176" s="44" t="str">
        <f>IF(C176="","",VLOOKUP('OPĆI DIO'!$C$1,'OPĆI DIO'!$N$4:$W$137,9,FALSE))</f>
        <v/>
      </c>
      <c r="C176" s="50"/>
      <c r="D176" s="45" t="str">
        <f t="shared" si="29"/>
        <v/>
      </c>
      <c r="E176" s="50"/>
      <c r="F176" s="45" t="str">
        <f t="shared" si="30"/>
        <v/>
      </c>
      <c r="G176" s="82"/>
      <c r="H176" s="45" t="str">
        <f t="shared" si="31"/>
        <v/>
      </c>
      <c r="I176" s="45" t="str">
        <f t="shared" si="32"/>
        <v/>
      </c>
      <c r="J176" s="81"/>
      <c r="K176" s="81"/>
      <c r="L176" s="81"/>
      <c r="M176" s="49"/>
      <c r="N176" s="246" t="str">
        <f>IF(C176="","",'OPĆI DIO'!$C$1)</f>
        <v/>
      </c>
      <c r="O176" s="40" t="str">
        <f t="shared" si="33"/>
        <v/>
      </c>
      <c r="P176" s="40" t="str">
        <f t="shared" si="34"/>
        <v/>
      </c>
      <c r="Q176" s="40" t="str">
        <f t="shared" si="35"/>
        <v/>
      </c>
      <c r="R176" s="40" t="str">
        <f t="shared" si="36"/>
        <v/>
      </c>
      <c r="S176" s="40" t="str">
        <f t="shared" si="37"/>
        <v/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/>
      </c>
      <c r="B177" s="44" t="str">
        <f>IF(C177="","",VLOOKUP('OPĆI DIO'!$C$1,'OPĆI DIO'!$N$4:$W$137,9,FALSE))</f>
        <v/>
      </c>
      <c r="C177" s="50"/>
      <c r="D177" s="45" t="str">
        <f t="shared" si="29"/>
        <v/>
      </c>
      <c r="E177" s="50"/>
      <c r="F177" s="45" t="str">
        <f t="shared" si="30"/>
        <v/>
      </c>
      <c r="G177" s="82"/>
      <c r="H177" s="45" t="str">
        <f t="shared" si="31"/>
        <v/>
      </c>
      <c r="I177" s="45" t="str">
        <f t="shared" si="32"/>
        <v/>
      </c>
      <c r="J177" s="81"/>
      <c r="K177" s="81"/>
      <c r="L177" s="81"/>
      <c r="M177" s="49"/>
      <c r="N177" s="246" t="str">
        <f>IF(C177="","",'OPĆI DIO'!$C$1)</f>
        <v/>
      </c>
      <c r="O177" s="40" t="str">
        <f t="shared" si="33"/>
        <v/>
      </c>
      <c r="P177" s="40" t="str">
        <f t="shared" si="34"/>
        <v/>
      </c>
      <c r="Q177" s="40" t="str">
        <f t="shared" si="35"/>
        <v/>
      </c>
      <c r="R177" s="40" t="str">
        <f t="shared" si="36"/>
        <v/>
      </c>
      <c r="S177" s="40" t="str">
        <f t="shared" si="37"/>
        <v/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/>
      </c>
      <c r="B178" s="44" t="str">
        <f>IF(C178="","",VLOOKUP('OPĆI DIO'!$C$1,'OPĆI DIO'!$N$4:$W$137,9,FALSE))</f>
        <v/>
      </c>
      <c r="C178" s="50"/>
      <c r="D178" s="45" t="str">
        <f t="shared" si="29"/>
        <v/>
      </c>
      <c r="E178" s="50"/>
      <c r="F178" s="45" t="str">
        <f t="shared" si="30"/>
        <v/>
      </c>
      <c r="G178" s="82"/>
      <c r="H178" s="45" t="str">
        <f t="shared" si="31"/>
        <v/>
      </c>
      <c r="I178" s="45" t="str">
        <f t="shared" si="32"/>
        <v/>
      </c>
      <c r="J178" s="81"/>
      <c r="K178" s="81"/>
      <c r="L178" s="81"/>
      <c r="M178" s="49"/>
      <c r="N178" s="246" t="str">
        <f>IF(C178="","",'OPĆI DIO'!$C$1)</f>
        <v/>
      </c>
      <c r="O178" s="40" t="str">
        <f t="shared" si="33"/>
        <v/>
      </c>
      <c r="P178" s="40" t="str">
        <f t="shared" si="34"/>
        <v/>
      </c>
      <c r="Q178" s="40" t="str">
        <f t="shared" si="35"/>
        <v/>
      </c>
      <c r="R178" s="40" t="str">
        <f t="shared" si="36"/>
        <v/>
      </c>
      <c r="S178" s="40" t="str">
        <f t="shared" si="37"/>
        <v/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/>
      </c>
      <c r="B179" s="44" t="str">
        <f>IF(C179="","",VLOOKUP('OPĆI DIO'!$C$1,'OPĆI DIO'!$N$4:$W$137,9,FALSE))</f>
        <v/>
      </c>
      <c r="C179" s="50"/>
      <c r="D179" s="45" t="str">
        <f t="shared" si="29"/>
        <v/>
      </c>
      <c r="E179" s="50"/>
      <c r="F179" s="45" t="str">
        <f t="shared" si="30"/>
        <v/>
      </c>
      <c r="G179" s="82"/>
      <c r="H179" s="45" t="str">
        <f t="shared" si="31"/>
        <v/>
      </c>
      <c r="I179" s="45" t="str">
        <f t="shared" si="32"/>
        <v/>
      </c>
      <c r="J179" s="81"/>
      <c r="K179" s="81"/>
      <c r="L179" s="81"/>
      <c r="M179" s="49"/>
      <c r="N179" s="246" t="str">
        <f>IF(C179="","",'OPĆI DIO'!$C$1)</f>
        <v/>
      </c>
      <c r="O179" s="40" t="str">
        <f t="shared" si="33"/>
        <v/>
      </c>
      <c r="P179" s="40" t="str">
        <f t="shared" si="34"/>
        <v/>
      </c>
      <c r="Q179" s="40" t="str">
        <f t="shared" si="35"/>
        <v/>
      </c>
      <c r="R179" s="40" t="str">
        <f t="shared" si="36"/>
        <v/>
      </c>
      <c r="S179" s="40" t="str">
        <f t="shared" si="37"/>
        <v/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/>
      </c>
      <c r="B180" s="44" t="str">
        <f>IF(C180="","",VLOOKUP('OPĆI DIO'!$C$1,'OPĆI DIO'!$N$4:$W$137,9,FALSE))</f>
        <v/>
      </c>
      <c r="C180" s="50"/>
      <c r="D180" s="45" t="str">
        <f t="shared" si="29"/>
        <v/>
      </c>
      <c r="E180" s="50"/>
      <c r="F180" s="45" t="str">
        <f t="shared" si="30"/>
        <v/>
      </c>
      <c r="G180" s="82"/>
      <c r="H180" s="45" t="str">
        <f t="shared" si="31"/>
        <v/>
      </c>
      <c r="I180" s="45" t="str">
        <f t="shared" si="32"/>
        <v/>
      </c>
      <c r="J180" s="81"/>
      <c r="K180" s="81"/>
      <c r="L180" s="81"/>
      <c r="M180" s="49"/>
      <c r="N180" s="246" t="str">
        <f>IF(C180="","",'OPĆI DIO'!$C$1)</f>
        <v/>
      </c>
      <c r="O180" s="40" t="str">
        <f t="shared" si="33"/>
        <v/>
      </c>
      <c r="P180" s="40" t="str">
        <f t="shared" si="34"/>
        <v/>
      </c>
      <c r="Q180" s="40" t="str">
        <f t="shared" si="35"/>
        <v/>
      </c>
      <c r="R180" s="40" t="str">
        <f t="shared" si="36"/>
        <v/>
      </c>
      <c r="S180" s="40" t="str">
        <f t="shared" si="37"/>
        <v/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/>
      </c>
      <c r="B181" s="44" t="str">
        <f>IF(C181="","",VLOOKUP('OPĆI DIO'!$C$1,'OPĆI DIO'!$N$4:$W$137,9,FALSE))</f>
        <v/>
      </c>
      <c r="C181" s="50"/>
      <c r="D181" s="45" t="str">
        <f t="shared" si="29"/>
        <v/>
      </c>
      <c r="E181" s="50"/>
      <c r="F181" s="45" t="str">
        <f t="shared" si="30"/>
        <v/>
      </c>
      <c r="G181" s="82"/>
      <c r="H181" s="45" t="str">
        <f t="shared" si="31"/>
        <v/>
      </c>
      <c r="I181" s="45" t="str">
        <f t="shared" si="32"/>
        <v/>
      </c>
      <c r="J181" s="81"/>
      <c r="K181" s="81"/>
      <c r="L181" s="81"/>
      <c r="M181" s="49"/>
      <c r="N181" s="246" t="str">
        <f>IF(C181="","",'OPĆI DIO'!$C$1)</f>
        <v/>
      </c>
      <c r="O181" s="40" t="str">
        <f t="shared" si="33"/>
        <v/>
      </c>
      <c r="P181" s="40" t="str">
        <f t="shared" si="34"/>
        <v/>
      </c>
      <c r="Q181" s="40" t="str">
        <f t="shared" si="35"/>
        <v/>
      </c>
      <c r="R181" s="40" t="str">
        <f t="shared" si="36"/>
        <v/>
      </c>
      <c r="S181" s="40" t="str">
        <f t="shared" si="37"/>
        <v/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/>
      </c>
      <c r="B182" s="44" t="str">
        <f>IF(C182="","",VLOOKUP('OPĆI DIO'!$C$1,'OPĆI DIO'!$N$4:$W$137,9,FALSE))</f>
        <v/>
      </c>
      <c r="C182" s="50"/>
      <c r="D182" s="45" t="str">
        <f t="shared" si="29"/>
        <v/>
      </c>
      <c r="E182" s="50"/>
      <c r="F182" s="45" t="str">
        <f t="shared" si="30"/>
        <v/>
      </c>
      <c r="G182" s="82"/>
      <c r="H182" s="45" t="str">
        <f t="shared" si="31"/>
        <v/>
      </c>
      <c r="I182" s="45" t="str">
        <f t="shared" si="32"/>
        <v/>
      </c>
      <c r="J182" s="81"/>
      <c r="K182" s="81"/>
      <c r="L182" s="81"/>
      <c r="M182" s="49"/>
      <c r="N182" s="246" t="str">
        <f>IF(C182="","",'OPĆI DIO'!$C$1)</f>
        <v/>
      </c>
      <c r="O182" s="40" t="str">
        <f t="shared" si="33"/>
        <v/>
      </c>
      <c r="P182" s="40" t="str">
        <f t="shared" si="34"/>
        <v/>
      </c>
      <c r="Q182" s="40" t="str">
        <f t="shared" si="35"/>
        <v/>
      </c>
      <c r="R182" s="40" t="str">
        <f t="shared" si="36"/>
        <v/>
      </c>
      <c r="S182" s="40" t="str">
        <f t="shared" si="37"/>
        <v/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/>
      </c>
      <c r="B183" s="44" t="str">
        <f>IF(C183="","",VLOOKUP('OPĆI DIO'!$C$1,'OPĆI DIO'!$N$4:$W$137,9,FALSE))</f>
        <v/>
      </c>
      <c r="C183" s="50"/>
      <c r="D183" s="45" t="str">
        <f t="shared" si="29"/>
        <v/>
      </c>
      <c r="E183" s="50"/>
      <c r="F183" s="45" t="str">
        <f t="shared" si="30"/>
        <v/>
      </c>
      <c r="G183" s="82"/>
      <c r="H183" s="45" t="str">
        <f t="shared" si="31"/>
        <v/>
      </c>
      <c r="I183" s="45" t="str">
        <f t="shared" si="32"/>
        <v/>
      </c>
      <c r="J183" s="81"/>
      <c r="K183" s="81"/>
      <c r="L183" s="81"/>
      <c r="M183" s="49"/>
      <c r="N183" s="246" t="str">
        <f>IF(C183="","",'OPĆI DIO'!$C$1)</f>
        <v/>
      </c>
      <c r="O183" s="40" t="str">
        <f t="shared" si="33"/>
        <v/>
      </c>
      <c r="P183" s="40" t="str">
        <f t="shared" si="34"/>
        <v/>
      </c>
      <c r="Q183" s="40" t="str">
        <f t="shared" si="35"/>
        <v/>
      </c>
      <c r="R183" s="40" t="str">
        <f t="shared" si="36"/>
        <v/>
      </c>
      <c r="S183" s="40" t="str">
        <f t="shared" si="37"/>
        <v/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/>
      </c>
      <c r="B184" s="44" t="str">
        <f>IF(C184="","",VLOOKUP('OPĆI DIO'!$C$1,'OPĆI DIO'!$N$4:$W$137,9,FALSE))</f>
        <v/>
      </c>
      <c r="C184" s="50"/>
      <c r="D184" s="45" t="str">
        <f t="shared" si="29"/>
        <v/>
      </c>
      <c r="E184" s="50"/>
      <c r="F184" s="45" t="str">
        <f t="shared" si="30"/>
        <v/>
      </c>
      <c r="G184" s="82"/>
      <c r="H184" s="45" t="str">
        <f t="shared" si="31"/>
        <v/>
      </c>
      <c r="I184" s="45" t="str">
        <f t="shared" si="32"/>
        <v/>
      </c>
      <c r="J184" s="81"/>
      <c r="K184" s="81"/>
      <c r="L184" s="81"/>
      <c r="M184" s="49"/>
      <c r="N184" s="246" t="str">
        <f>IF(C184="","",'OPĆI DIO'!$C$1)</f>
        <v/>
      </c>
      <c r="O184" s="40" t="str">
        <f t="shared" si="33"/>
        <v/>
      </c>
      <c r="P184" s="40" t="str">
        <f t="shared" si="34"/>
        <v/>
      </c>
      <c r="Q184" s="40" t="str">
        <f t="shared" si="35"/>
        <v/>
      </c>
      <c r="R184" s="40" t="str">
        <f t="shared" si="36"/>
        <v/>
      </c>
      <c r="S184" s="40" t="str">
        <f t="shared" si="37"/>
        <v/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/>
      </c>
      <c r="B185" s="44" t="str">
        <f>IF(C185="","",VLOOKUP('OPĆI DIO'!$C$1,'OPĆI DIO'!$N$4:$W$137,9,FALSE))</f>
        <v/>
      </c>
      <c r="C185" s="50"/>
      <c r="D185" s="45" t="str">
        <f t="shared" si="29"/>
        <v/>
      </c>
      <c r="E185" s="50"/>
      <c r="F185" s="45" t="str">
        <f t="shared" si="30"/>
        <v/>
      </c>
      <c r="G185" s="82"/>
      <c r="H185" s="45" t="str">
        <f t="shared" si="31"/>
        <v/>
      </c>
      <c r="I185" s="45" t="str">
        <f t="shared" si="32"/>
        <v/>
      </c>
      <c r="J185" s="81"/>
      <c r="K185" s="81"/>
      <c r="L185" s="81"/>
      <c r="M185" s="49"/>
      <c r="N185" s="246" t="str">
        <f>IF(C185="","",'OPĆI DIO'!$C$1)</f>
        <v/>
      </c>
      <c r="O185" s="40" t="str">
        <f t="shared" si="33"/>
        <v/>
      </c>
      <c r="P185" s="40" t="str">
        <f t="shared" si="34"/>
        <v/>
      </c>
      <c r="Q185" s="40" t="str">
        <f t="shared" si="35"/>
        <v/>
      </c>
      <c r="R185" s="40" t="str">
        <f t="shared" si="36"/>
        <v/>
      </c>
      <c r="S185" s="40" t="str">
        <f t="shared" si="37"/>
        <v/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/>
      </c>
      <c r="B186" s="44" t="str">
        <f>IF(C186="","",VLOOKUP('OPĆI DIO'!$C$1,'OPĆI DIO'!$N$4:$W$137,9,FALSE))</f>
        <v/>
      </c>
      <c r="C186" s="50"/>
      <c r="D186" s="45" t="str">
        <f t="shared" si="29"/>
        <v/>
      </c>
      <c r="E186" s="50"/>
      <c r="F186" s="45" t="str">
        <f t="shared" si="30"/>
        <v/>
      </c>
      <c r="G186" s="82"/>
      <c r="H186" s="45" t="str">
        <f t="shared" si="31"/>
        <v/>
      </c>
      <c r="I186" s="45" t="str">
        <f t="shared" si="32"/>
        <v/>
      </c>
      <c r="J186" s="81"/>
      <c r="K186" s="81"/>
      <c r="L186" s="81"/>
      <c r="M186" s="49"/>
      <c r="N186" s="246" t="str">
        <f>IF(C186="","",'OPĆI DIO'!$C$1)</f>
        <v/>
      </c>
      <c r="O186" s="40" t="str">
        <f t="shared" si="33"/>
        <v/>
      </c>
      <c r="P186" s="40" t="str">
        <f t="shared" si="34"/>
        <v/>
      </c>
      <c r="Q186" s="40" t="str">
        <f t="shared" si="35"/>
        <v/>
      </c>
      <c r="R186" s="40" t="str">
        <f t="shared" si="36"/>
        <v/>
      </c>
      <c r="S186" s="40" t="str">
        <f t="shared" si="37"/>
        <v/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/>
      </c>
      <c r="B187" s="44" t="str">
        <f>IF(C187="","",VLOOKUP('OPĆI DIO'!$C$1,'OPĆI DIO'!$N$4:$W$137,9,FALSE))</f>
        <v/>
      </c>
      <c r="C187" s="50"/>
      <c r="D187" s="45" t="str">
        <f t="shared" si="29"/>
        <v/>
      </c>
      <c r="E187" s="50"/>
      <c r="F187" s="45" t="str">
        <f t="shared" si="30"/>
        <v/>
      </c>
      <c r="G187" s="82"/>
      <c r="H187" s="45" t="str">
        <f t="shared" si="31"/>
        <v/>
      </c>
      <c r="I187" s="45" t="str">
        <f t="shared" si="32"/>
        <v/>
      </c>
      <c r="J187" s="81"/>
      <c r="K187" s="81"/>
      <c r="L187" s="81"/>
      <c r="M187" s="49"/>
      <c r="N187" s="246" t="str">
        <f>IF(C187="","",'OPĆI DIO'!$C$1)</f>
        <v/>
      </c>
      <c r="O187" s="40" t="str">
        <f t="shared" si="33"/>
        <v/>
      </c>
      <c r="P187" s="40" t="str">
        <f t="shared" si="34"/>
        <v/>
      </c>
      <c r="Q187" s="40" t="str">
        <f t="shared" si="35"/>
        <v/>
      </c>
      <c r="R187" s="40" t="str">
        <f t="shared" si="36"/>
        <v/>
      </c>
      <c r="S187" s="40" t="str">
        <f t="shared" si="37"/>
        <v/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/>
      </c>
      <c r="B188" s="44" t="str">
        <f>IF(C188="","",VLOOKUP('OPĆI DIO'!$C$1,'OPĆI DIO'!$N$4:$W$137,9,FALSE))</f>
        <v/>
      </c>
      <c r="C188" s="50"/>
      <c r="D188" s="45" t="str">
        <f t="shared" si="29"/>
        <v/>
      </c>
      <c r="E188" s="50"/>
      <c r="F188" s="45" t="str">
        <f t="shared" si="30"/>
        <v/>
      </c>
      <c r="G188" s="82"/>
      <c r="H188" s="45" t="str">
        <f t="shared" si="31"/>
        <v/>
      </c>
      <c r="I188" s="45" t="str">
        <f t="shared" si="32"/>
        <v/>
      </c>
      <c r="J188" s="81"/>
      <c r="K188" s="81"/>
      <c r="L188" s="81"/>
      <c r="M188" s="49"/>
      <c r="N188" s="246" t="str">
        <f>IF(C188="","",'OPĆI DIO'!$C$1)</f>
        <v/>
      </c>
      <c r="O188" s="40" t="str">
        <f t="shared" si="33"/>
        <v/>
      </c>
      <c r="P188" s="40" t="str">
        <f t="shared" si="34"/>
        <v/>
      </c>
      <c r="Q188" s="40" t="str">
        <f t="shared" si="35"/>
        <v/>
      </c>
      <c r="R188" s="40" t="str">
        <f t="shared" si="36"/>
        <v/>
      </c>
      <c r="S188" s="40" t="str">
        <f t="shared" si="37"/>
        <v/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/>
      </c>
      <c r="B189" s="44" t="str">
        <f>IF(C189="","",VLOOKUP('OPĆI DIO'!$C$1,'OPĆI DIO'!$N$4:$W$137,9,FALSE))</f>
        <v/>
      </c>
      <c r="C189" s="50"/>
      <c r="D189" s="45" t="str">
        <f t="shared" si="29"/>
        <v/>
      </c>
      <c r="E189" s="50"/>
      <c r="F189" s="45" t="str">
        <f t="shared" si="30"/>
        <v/>
      </c>
      <c r="G189" s="82"/>
      <c r="H189" s="45" t="str">
        <f t="shared" si="31"/>
        <v/>
      </c>
      <c r="I189" s="45" t="str">
        <f t="shared" si="32"/>
        <v/>
      </c>
      <c r="J189" s="81"/>
      <c r="K189" s="81"/>
      <c r="L189" s="81"/>
      <c r="M189" s="49"/>
      <c r="N189" s="246" t="str">
        <f>IF(C189="","",'OPĆI DIO'!$C$1)</f>
        <v/>
      </c>
      <c r="O189" s="40" t="str">
        <f t="shared" si="33"/>
        <v/>
      </c>
      <c r="P189" s="40" t="str">
        <f t="shared" si="34"/>
        <v/>
      </c>
      <c r="Q189" s="40" t="str">
        <f t="shared" si="35"/>
        <v/>
      </c>
      <c r="R189" s="40" t="str">
        <f t="shared" si="36"/>
        <v/>
      </c>
      <c r="S189" s="40" t="str">
        <f t="shared" si="37"/>
        <v/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/>
      </c>
      <c r="B190" s="44" t="str">
        <f>IF(C190="","",VLOOKUP('OPĆI DIO'!$C$1,'OPĆI DIO'!$N$4:$W$137,9,FALSE))</f>
        <v/>
      </c>
      <c r="C190" s="50"/>
      <c r="D190" s="45" t="str">
        <f t="shared" si="29"/>
        <v/>
      </c>
      <c r="E190" s="50"/>
      <c r="F190" s="45" t="str">
        <f t="shared" si="30"/>
        <v/>
      </c>
      <c r="G190" s="82"/>
      <c r="H190" s="45" t="str">
        <f t="shared" si="31"/>
        <v/>
      </c>
      <c r="I190" s="45" t="str">
        <f t="shared" si="32"/>
        <v/>
      </c>
      <c r="J190" s="81"/>
      <c r="K190" s="81"/>
      <c r="L190" s="81"/>
      <c r="M190" s="49"/>
      <c r="N190" s="246" t="str">
        <f>IF(C190="","",'OPĆI DIO'!$C$1)</f>
        <v/>
      </c>
      <c r="O190" s="40" t="str">
        <f t="shared" si="33"/>
        <v/>
      </c>
      <c r="P190" s="40" t="str">
        <f t="shared" si="34"/>
        <v/>
      </c>
      <c r="Q190" s="40" t="str">
        <f t="shared" si="35"/>
        <v/>
      </c>
      <c r="R190" s="40" t="str">
        <f t="shared" si="36"/>
        <v/>
      </c>
      <c r="S190" s="40" t="str">
        <f t="shared" si="37"/>
        <v/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/>
      </c>
      <c r="B191" s="44" t="str">
        <f>IF(C191="","",VLOOKUP('OPĆI DIO'!$C$1,'OPĆI DIO'!$N$4:$W$137,9,FALSE))</f>
        <v/>
      </c>
      <c r="C191" s="50"/>
      <c r="D191" s="45" t="str">
        <f t="shared" si="29"/>
        <v/>
      </c>
      <c r="E191" s="50"/>
      <c r="F191" s="45" t="str">
        <f t="shared" si="30"/>
        <v/>
      </c>
      <c r="G191" s="82"/>
      <c r="H191" s="45" t="str">
        <f t="shared" si="31"/>
        <v/>
      </c>
      <c r="I191" s="45" t="str">
        <f t="shared" si="32"/>
        <v/>
      </c>
      <c r="J191" s="81"/>
      <c r="K191" s="81"/>
      <c r="L191" s="81"/>
      <c r="M191" s="49"/>
      <c r="N191" s="246" t="str">
        <f>IF(C191="","",'OPĆI DIO'!$C$1)</f>
        <v/>
      </c>
      <c r="O191" s="40" t="str">
        <f t="shared" si="33"/>
        <v/>
      </c>
      <c r="P191" s="40" t="str">
        <f t="shared" si="34"/>
        <v/>
      </c>
      <c r="Q191" s="40" t="str">
        <f t="shared" si="35"/>
        <v/>
      </c>
      <c r="R191" s="40" t="str">
        <f t="shared" si="36"/>
        <v/>
      </c>
      <c r="S191" s="40" t="str">
        <f t="shared" si="37"/>
        <v/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/>
      </c>
      <c r="B192" s="44" t="str">
        <f>IF(C192="","",VLOOKUP('OPĆI DIO'!$C$1,'OPĆI DIO'!$N$4:$W$137,9,FALSE))</f>
        <v/>
      </c>
      <c r="C192" s="50"/>
      <c r="D192" s="45" t="str">
        <f t="shared" si="29"/>
        <v/>
      </c>
      <c r="E192" s="50"/>
      <c r="F192" s="45" t="str">
        <f t="shared" si="30"/>
        <v/>
      </c>
      <c r="G192" s="82"/>
      <c r="H192" s="45" t="str">
        <f t="shared" si="31"/>
        <v/>
      </c>
      <c r="I192" s="45" t="str">
        <f t="shared" si="32"/>
        <v/>
      </c>
      <c r="J192" s="81"/>
      <c r="K192" s="81"/>
      <c r="L192" s="81"/>
      <c r="M192" s="49"/>
      <c r="N192" s="246" t="str">
        <f>IF(C192="","",'OPĆI DIO'!$C$1)</f>
        <v/>
      </c>
      <c r="O192" s="40" t="str">
        <f t="shared" si="33"/>
        <v/>
      </c>
      <c r="P192" s="40" t="str">
        <f t="shared" si="34"/>
        <v/>
      </c>
      <c r="Q192" s="40" t="str">
        <f t="shared" si="35"/>
        <v/>
      </c>
      <c r="R192" s="40" t="str">
        <f t="shared" si="36"/>
        <v/>
      </c>
      <c r="S192" s="40" t="str">
        <f t="shared" si="37"/>
        <v/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/>
      </c>
      <c r="B193" s="44" t="str">
        <f>IF(C193="","",VLOOKUP('OPĆI DIO'!$C$1,'OPĆI DIO'!$N$4:$W$137,9,FALSE))</f>
        <v/>
      </c>
      <c r="C193" s="50"/>
      <c r="D193" s="45" t="str">
        <f t="shared" si="29"/>
        <v/>
      </c>
      <c r="E193" s="50"/>
      <c r="F193" s="45" t="str">
        <f t="shared" si="30"/>
        <v/>
      </c>
      <c r="G193" s="82"/>
      <c r="H193" s="45" t="str">
        <f t="shared" si="31"/>
        <v/>
      </c>
      <c r="I193" s="45" t="str">
        <f t="shared" si="32"/>
        <v/>
      </c>
      <c r="J193" s="81"/>
      <c r="K193" s="81"/>
      <c r="L193" s="81"/>
      <c r="M193" s="49"/>
      <c r="N193" s="246" t="str">
        <f>IF(C193="","",'OPĆI DIO'!$C$1)</f>
        <v/>
      </c>
      <c r="O193" s="40" t="str">
        <f t="shared" si="33"/>
        <v/>
      </c>
      <c r="P193" s="40" t="str">
        <f t="shared" si="34"/>
        <v/>
      </c>
      <c r="Q193" s="40" t="str">
        <f t="shared" si="35"/>
        <v/>
      </c>
      <c r="R193" s="40" t="str">
        <f t="shared" si="36"/>
        <v/>
      </c>
      <c r="S193" s="40" t="str">
        <f t="shared" si="37"/>
        <v/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/>
      </c>
      <c r="B194" s="44" t="str">
        <f>IF(C194="","",VLOOKUP('OPĆI DIO'!$C$1,'OPĆI DIO'!$N$4:$W$137,9,FALSE))</f>
        <v/>
      </c>
      <c r="C194" s="50"/>
      <c r="D194" s="45" t="str">
        <f t="shared" si="29"/>
        <v/>
      </c>
      <c r="E194" s="50"/>
      <c r="F194" s="45" t="str">
        <f t="shared" si="30"/>
        <v/>
      </c>
      <c r="G194" s="82"/>
      <c r="H194" s="45" t="str">
        <f t="shared" si="31"/>
        <v/>
      </c>
      <c r="I194" s="45" t="str">
        <f t="shared" si="32"/>
        <v/>
      </c>
      <c r="J194" s="81"/>
      <c r="K194" s="81"/>
      <c r="L194" s="81"/>
      <c r="M194" s="49"/>
      <c r="N194" s="246" t="str">
        <f>IF(C194="","",'OPĆI DIO'!$C$1)</f>
        <v/>
      </c>
      <c r="O194" s="40" t="str">
        <f t="shared" si="33"/>
        <v/>
      </c>
      <c r="P194" s="40" t="str">
        <f t="shared" si="34"/>
        <v/>
      </c>
      <c r="Q194" s="40" t="str">
        <f t="shared" si="35"/>
        <v/>
      </c>
      <c r="R194" s="40" t="str">
        <f t="shared" si="36"/>
        <v/>
      </c>
      <c r="S194" s="40" t="str">
        <f t="shared" si="37"/>
        <v/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/>
      </c>
      <c r="B195" s="44" t="str">
        <f>IF(C195="","",VLOOKUP('OPĆI DIO'!$C$1,'OPĆI DIO'!$N$4:$W$137,9,FALSE))</f>
        <v/>
      </c>
      <c r="C195" s="50"/>
      <c r="D195" s="45" t="str">
        <f t="shared" ref="D195:D258" si="38">IFERROR(VLOOKUP(C195,$T$6:$U$24,2,FALSE),"")</f>
        <v/>
      </c>
      <c r="E195" s="50"/>
      <c r="F195" s="45" t="str">
        <f t="shared" si="30"/>
        <v/>
      </c>
      <c r="G195" s="82"/>
      <c r="H195" s="45" t="str">
        <f t="shared" si="31"/>
        <v/>
      </c>
      <c r="I195" s="45" t="str">
        <f t="shared" si="32"/>
        <v/>
      </c>
      <c r="J195" s="81"/>
      <c r="K195" s="81"/>
      <c r="L195" s="81"/>
      <c r="M195" s="49"/>
      <c r="N195" s="246" t="str">
        <f>IF(C195="","",'OPĆI DIO'!$C$1)</f>
        <v/>
      </c>
      <c r="O195" s="40" t="str">
        <f t="shared" si="33"/>
        <v/>
      </c>
      <c r="P195" s="40" t="str">
        <f t="shared" si="34"/>
        <v/>
      </c>
      <c r="Q195" s="40" t="str">
        <f t="shared" si="35"/>
        <v/>
      </c>
      <c r="R195" s="40" t="str">
        <f t="shared" si="36"/>
        <v/>
      </c>
      <c r="S195" s="40" t="str">
        <f t="shared" si="37"/>
        <v/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/>
      </c>
      <c r="B196" s="44" t="str">
        <f>IF(C196="","",VLOOKUP('OPĆI DIO'!$C$1,'OPĆI DIO'!$N$4:$W$137,9,FALSE))</f>
        <v/>
      </c>
      <c r="C196" s="50"/>
      <c r="D196" s="45" t="str">
        <f t="shared" si="38"/>
        <v/>
      </c>
      <c r="E196" s="50"/>
      <c r="F196" s="45" t="str">
        <f t="shared" ref="F196:F259" si="39">IFERROR(VLOOKUP(E196,$W$5:$Y$129,2,FALSE),"")</f>
        <v/>
      </c>
      <c r="G196" s="82"/>
      <c r="H196" s="45" t="str">
        <f t="shared" ref="H196:H259" si="40">IFERROR(VLOOKUP(G196,$AC$6:$AD$344,2,FALSE),"")</f>
        <v/>
      </c>
      <c r="I196" s="45" t="str">
        <f t="shared" ref="I196:I259" si="41">IFERROR(VLOOKUP(G196,$AC$6:$AG$344,3,FALSE),"")</f>
        <v/>
      </c>
      <c r="J196" s="81"/>
      <c r="K196" s="81"/>
      <c r="L196" s="81"/>
      <c r="M196" s="49"/>
      <c r="N196" s="246" t="str">
        <f>IF(C196="","",'OPĆI DIO'!$C$1)</f>
        <v/>
      </c>
      <c r="O196" s="40" t="str">
        <f t="shared" ref="O196:O259" si="42">LEFT(E196,3)</f>
        <v/>
      </c>
      <c r="P196" s="40" t="str">
        <f t="shared" ref="P196:P259" si="43">LEFT(E196,2)</f>
        <v/>
      </c>
      <c r="Q196" s="40" t="str">
        <f t="shared" ref="Q196:Q259" si="44">LEFT(C196,3)</f>
        <v/>
      </c>
      <c r="R196" s="40" t="str">
        <f t="shared" ref="R196:R259" si="45">MID(I196,2,2)</f>
        <v/>
      </c>
      <c r="S196" s="40" t="str">
        <f t="shared" ref="S196:S259" si="46">LEFT(E196,1)</f>
        <v/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/>
      </c>
      <c r="B197" s="44" t="str">
        <f>IF(C197="","",VLOOKUP('OPĆI DIO'!$C$1,'OPĆI DIO'!$N$4:$W$137,9,FALSE))</f>
        <v/>
      </c>
      <c r="C197" s="50"/>
      <c r="D197" s="45" t="str">
        <f t="shared" si="38"/>
        <v/>
      </c>
      <c r="E197" s="50"/>
      <c r="F197" s="45" t="str">
        <f t="shared" si="39"/>
        <v/>
      </c>
      <c r="G197" s="82"/>
      <c r="H197" s="45" t="str">
        <f t="shared" si="40"/>
        <v/>
      </c>
      <c r="I197" s="45" t="str">
        <f t="shared" si="41"/>
        <v/>
      </c>
      <c r="J197" s="81"/>
      <c r="K197" s="81"/>
      <c r="L197" s="81"/>
      <c r="M197" s="49"/>
      <c r="N197" s="246" t="str">
        <f>IF(C197="","",'OPĆI DIO'!$C$1)</f>
        <v/>
      </c>
      <c r="O197" s="40" t="str">
        <f t="shared" si="42"/>
        <v/>
      </c>
      <c r="P197" s="40" t="str">
        <f t="shared" si="43"/>
        <v/>
      </c>
      <c r="Q197" s="40" t="str">
        <f t="shared" si="44"/>
        <v/>
      </c>
      <c r="R197" s="40" t="str">
        <f t="shared" si="45"/>
        <v/>
      </c>
      <c r="S197" s="40" t="str">
        <f t="shared" si="46"/>
        <v/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/>
      </c>
      <c r="B198" s="44" t="str">
        <f>IF(C198="","",VLOOKUP('OPĆI DIO'!$C$1,'OPĆI DIO'!$N$4:$W$137,9,FALSE))</f>
        <v/>
      </c>
      <c r="C198" s="50"/>
      <c r="D198" s="45" t="str">
        <f t="shared" si="38"/>
        <v/>
      </c>
      <c r="E198" s="50"/>
      <c r="F198" s="45" t="str">
        <f t="shared" si="39"/>
        <v/>
      </c>
      <c r="G198" s="82"/>
      <c r="H198" s="45" t="str">
        <f t="shared" si="40"/>
        <v/>
      </c>
      <c r="I198" s="45" t="str">
        <f t="shared" si="41"/>
        <v/>
      </c>
      <c r="J198" s="81"/>
      <c r="K198" s="81"/>
      <c r="L198" s="81"/>
      <c r="M198" s="49"/>
      <c r="N198" s="246" t="str">
        <f>IF(C198="","",'OPĆI DIO'!$C$1)</f>
        <v/>
      </c>
      <c r="O198" s="40" t="str">
        <f t="shared" si="42"/>
        <v/>
      </c>
      <c r="P198" s="40" t="str">
        <f t="shared" si="43"/>
        <v/>
      </c>
      <c r="Q198" s="40" t="str">
        <f t="shared" si="44"/>
        <v/>
      </c>
      <c r="R198" s="40" t="str">
        <f t="shared" si="45"/>
        <v/>
      </c>
      <c r="S198" s="40" t="str">
        <f t="shared" si="46"/>
        <v/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/>
      </c>
      <c r="B199" s="44" t="str">
        <f>IF(C199="","",VLOOKUP('OPĆI DIO'!$C$1,'OPĆI DIO'!$N$4:$W$137,9,FALSE))</f>
        <v/>
      </c>
      <c r="C199" s="50"/>
      <c r="D199" s="45" t="str">
        <f t="shared" si="38"/>
        <v/>
      </c>
      <c r="E199" s="50"/>
      <c r="F199" s="45" t="str">
        <f t="shared" si="39"/>
        <v/>
      </c>
      <c r="G199" s="82"/>
      <c r="H199" s="45" t="str">
        <f t="shared" si="40"/>
        <v/>
      </c>
      <c r="I199" s="45" t="str">
        <f t="shared" si="41"/>
        <v/>
      </c>
      <c r="J199" s="81"/>
      <c r="K199" s="81"/>
      <c r="L199" s="81"/>
      <c r="M199" s="49"/>
      <c r="N199" s="246" t="str">
        <f>IF(C199="","",'OPĆI DIO'!$C$1)</f>
        <v/>
      </c>
      <c r="O199" s="40" t="str">
        <f t="shared" si="42"/>
        <v/>
      </c>
      <c r="P199" s="40" t="str">
        <f t="shared" si="43"/>
        <v/>
      </c>
      <c r="Q199" s="40" t="str">
        <f t="shared" si="44"/>
        <v/>
      </c>
      <c r="R199" s="40" t="str">
        <f t="shared" si="45"/>
        <v/>
      </c>
      <c r="S199" s="40" t="str">
        <f t="shared" si="46"/>
        <v/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/>
      </c>
      <c r="B200" s="44" t="str">
        <f>IF(C200="","",VLOOKUP('OPĆI DIO'!$C$1,'OPĆI DIO'!$N$4:$W$137,9,FALSE))</f>
        <v/>
      </c>
      <c r="C200" s="50"/>
      <c r="D200" s="45" t="str">
        <f t="shared" si="38"/>
        <v/>
      </c>
      <c r="E200" s="50"/>
      <c r="F200" s="45" t="str">
        <f t="shared" si="39"/>
        <v/>
      </c>
      <c r="G200" s="82"/>
      <c r="H200" s="45" t="str">
        <f t="shared" si="40"/>
        <v/>
      </c>
      <c r="I200" s="45" t="str">
        <f t="shared" si="41"/>
        <v/>
      </c>
      <c r="J200" s="81"/>
      <c r="K200" s="81"/>
      <c r="L200" s="81"/>
      <c r="M200" s="49"/>
      <c r="N200" s="246" t="str">
        <f>IF(C200="","",'OPĆI DIO'!$C$1)</f>
        <v/>
      </c>
      <c r="O200" s="40" t="str">
        <f t="shared" si="42"/>
        <v/>
      </c>
      <c r="P200" s="40" t="str">
        <f t="shared" si="43"/>
        <v/>
      </c>
      <c r="Q200" s="40" t="str">
        <f t="shared" si="44"/>
        <v/>
      </c>
      <c r="R200" s="40" t="str">
        <f t="shared" si="45"/>
        <v/>
      </c>
      <c r="S200" s="40" t="str">
        <f t="shared" si="46"/>
        <v/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/>
      </c>
      <c r="B201" s="44" t="str">
        <f>IF(C201="","",VLOOKUP('OPĆI DIO'!$C$1,'OPĆI DIO'!$N$4:$W$137,9,FALSE))</f>
        <v/>
      </c>
      <c r="C201" s="50"/>
      <c r="D201" s="45" t="str">
        <f t="shared" si="38"/>
        <v/>
      </c>
      <c r="E201" s="50"/>
      <c r="F201" s="45" t="str">
        <f t="shared" si="39"/>
        <v/>
      </c>
      <c r="G201" s="82"/>
      <c r="H201" s="45" t="str">
        <f t="shared" si="40"/>
        <v/>
      </c>
      <c r="I201" s="45" t="str">
        <f t="shared" si="41"/>
        <v/>
      </c>
      <c r="J201" s="81"/>
      <c r="K201" s="81"/>
      <c r="L201" s="81"/>
      <c r="M201" s="49"/>
      <c r="N201" s="246" t="str">
        <f>IF(C201="","",'OPĆI DIO'!$C$1)</f>
        <v/>
      </c>
      <c r="O201" s="40" t="str">
        <f t="shared" si="42"/>
        <v/>
      </c>
      <c r="P201" s="40" t="str">
        <f t="shared" si="43"/>
        <v/>
      </c>
      <c r="Q201" s="40" t="str">
        <f t="shared" si="44"/>
        <v/>
      </c>
      <c r="R201" s="40" t="str">
        <f t="shared" si="45"/>
        <v/>
      </c>
      <c r="S201" s="40" t="str">
        <f t="shared" si="46"/>
        <v/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/>
      </c>
      <c r="B202" s="44" t="str">
        <f>IF(C202="","",VLOOKUP('OPĆI DIO'!$C$1,'OPĆI DIO'!$N$4:$W$137,9,FALSE))</f>
        <v/>
      </c>
      <c r="C202" s="50"/>
      <c r="D202" s="45" t="str">
        <f t="shared" si="38"/>
        <v/>
      </c>
      <c r="E202" s="50"/>
      <c r="F202" s="45" t="str">
        <f t="shared" si="39"/>
        <v/>
      </c>
      <c r="G202" s="82"/>
      <c r="H202" s="45" t="str">
        <f t="shared" si="40"/>
        <v/>
      </c>
      <c r="I202" s="45" t="str">
        <f t="shared" si="41"/>
        <v/>
      </c>
      <c r="J202" s="81"/>
      <c r="K202" s="81"/>
      <c r="L202" s="81"/>
      <c r="M202" s="49"/>
      <c r="N202" s="246" t="str">
        <f>IF(C202="","",'OPĆI DIO'!$C$1)</f>
        <v/>
      </c>
      <c r="O202" s="40" t="str">
        <f t="shared" si="42"/>
        <v/>
      </c>
      <c r="P202" s="40" t="str">
        <f t="shared" si="43"/>
        <v/>
      </c>
      <c r="Q202" s="40" t="str">
        <f t="shared" si="44"/>
        <v/>
      </c>
      <c r="R202" s="40" t="str">
        <f t="shared" si="45"/>
        <v/>
      </c>
      <c r="S202" s="40" t="str">
        <f t="shared" si="46"/>
        <v/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/>
      </c>
      <c r="B203" s="44" t="str">
        <f>IF(C203="","",VLOOKUP('OPĆI DIO'!$C$1,'OPĆI DIO'!$N$4:$W$137,9,FALSE))</f>
        <v/>
      </c>
      <c r="C203" s="50"/>
      <c r="D203" s="45" t="str">
        <f t="shared" si="38"/>
        <v/>
      </c>
      <c r="E203" s="50"/>
      <c r="F203" s="45" t="str">
        <f t="shared" si="39"/>
        <v/>
      </c>
      <c r="G203" s="82"/>
      <c r="H203" s="45" t="str">
        <f t="shared" si="40"/>
        <v/>
      </c>
      <c r="I203" s="45" t="str">
        <f t="shared" si="41"/>
        <v/>
      </c>
      <c r="J203" s="81"/>
      <c r="K203" s="81"/>
      <c r="L203" s="81"/>
      <c r="M203" s="49"/>
      <c r="N203" s="246" t="str">
        <f>IF(C203="","",'OPĆI DIO'!$C$1)</f>
        <v/>
      </c>
      <c r="O203" s="40" t="str">
        <f t="shared" si="42"/>
        <v/>
      </c>
      <c r="P203" s="40" t="str">
        <f t="shared" si="43"/>
        <v/>
      </c>
      <c r="Q203" s="40" t="str">
        <f t="shared" si="44"/>
        <v/>
      </c>
      <c r="R203" s="40" t="str">
        <f t="shared" si="45"/>
        <v/>
      </c>
      <c r="S203" s="40" t="str">
        <f t="shared" si="46"/>
        <v/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/>
      </c>
      <c r="B204" s="44" t="str">
        <f>IF(C204="","",VLOOKUP('OPĆI DIO'!$C$1,'OPĆI DIO'!$N$4:$W$137,9,FALSE))</f>
        <v/>
      </c>
      <c r="C204" s="50"/>
      <c r="D204" s="45" t="str">
        <f t="shared" si="38"/>
        <v/>
      </c>
      <c r="E204" s="50"/>
      <c r="F204" s="45" t="str">
        <f t="shared" si="39"/>
        <v/>
      </c>
      <c r="G204" s="82"/>
      <c r="H204" s="45" t="str">
        <f t="shared" si="40"/>
        <v/>
      </c>
      <c r="I204" s="45" t="str">
        <f t="shared" si="41"/>
        <v/>
      </c>
      <c r="J204" s="81"/>
      <c r="K204" s="81"/>
      <c r="L204" s="81"/>
      <c r="M204" s="49"/>
      <c r="N204" s="246" t="str">
        <f>IF(C204="","",'OPĆI DIO'!$C$1)</f>
        <v/>
      </c>
      <c r="O204" s="40" t="str">
        <f t="shared" si="42"/>
        <v/>
      </c>
      <c r="P204" s="40" t="str">
        <f t="shared" si="43"/>
        <v/>
      </c>
      <c r="Q204" s="40" t="str">
        <f t="shared" si="44"/>
        <v/>
      </c>
      <c r="R204" s="40" t="str">
        <f t="shared" si="45"/>
        <v/>
      </c>
      <c r="S204" s="40" t="str">
        <f t="shared" si="46"/>
        <v/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/>
      </c>
      <c r="B205" s="44" t="str">
        <f>IF(C205="","",VLOOKUP('OPĆI DIO'!$C$1,'OPĆI DIO'!$N$4:$W$137,9,FALSE))</f>
        <v/>
      </c>
      <c r="C205" s="50"/>
      <c r="D205" s="45" t="str">
        <f t="shared" si="38"/>
        <v/>
      </c>
      <c r="E205" s="50"/>
      <c r="F205" s="45" t="str">
        <f t="shared" si="39"/>
        <v/>
      </c>
      <c r="G205" s="82"/>
      <c r="H205" s="45" t="str">
        <f t="shared" si="40"/>
        <v/>
      </c>
      <c r="I205" s="45" t="str">
        <f t="shared" si="41"/>
        <v/>
      </c>
      <c r="J205" s="81"/>
      <c r="K205" s="81"/>
      <c r="L205" s="81"/>
      <c r="M205" s="49"/>
      <c r="N205" s="246" t="str">
        <f>IF(C205="","",'OPĆI DIO'!$C$1)</f>
        <v/>
      </c>
      <c r="O205" s="40" t="str">
        <f t="shared" si="42"/>
        <v/>
      </c>
      <c r="P205" s="40" t="str">
        <f t="shared" si="43"/>
        <v/>
      </c>
      <c r="Q205" s="40" t="str">
        <f t="shared" si="44"/>
        <v/>
      </c>
      <c r="R205" s="40" t="str">
        <f t="shared" si="45"/>
        <v/>
      </c>
      <c r="S205" s="40" t="str">
        <f t="shared" si="46"/>
        <v/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/>
      </c>
      <c r="B206" s="44" t="str">
        <f>IF(C206="","",VLOOKUP('OPĆI DIO'!$C$1,'OPĆI DIO'!$N$4:$W$137,9,FALSE))</f>
        <v/>
      </c>
      <c r="C206" s="50"/>
      <c r="D206" s="45" t="str">
        <f t="shared" si="38"/>
        <v/>
      </c>
      <c r="E206" s="50"/>
      <c r="F206" s="45" t="str">
        <f t="shared" si="39"/>
        <v/>
      </c>
      <c r="G206" s="82"/>
      <c r="H206" s="45" t="str">
        <f t="shared" si="40"/>
        <v/>
      </c>
      <c r="I206" s="45" t="str">
        <f t="shared" si="41"/>
        <v/>
      </c>
      <c r="J206" s="81"/>
      <c r="K206" s="81"/>
      <c r="L206" s="81"/>
      <c r="M206" s="49"/>
      <c r="N206" s="246" t="str">
        <f>IF(C206="","",'OPĆI DIO'!$C$1)</f>
        <v/>
      </c>
      <c r="O206" s="40" t="str">
        <f t="shared" si="42"/>
        <v/>
      </c>
      <c r="P206" s="40" t="str">
        <f t="shared" si="43"/>
        <v/>
      </c>
      <c r="Q206" s="40" t="str">
        <f t="shared" si="44"/>
        <v/>
      </c>
      <c r="R206" s="40" t="str">
        <f t="shared" si="45"/>
        <v/>
      </c>
      <c r="S206" s="40" t="str">
        <f t="shared" si="46"/>
        <v/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/>
      </c>
      <c r="B207" s="44" t="str">
        <f>IF(C207="","",VLOOKUP('OPĆI DIO'!$C$1,'OPĆI DIO'!$N$4:$W$137,9,FALSE))</f>
        <v/>
      </c>
      <c r="C207" s="50"/>
      <c r="D207" s="45" t="str">
        <f t="shared" si="38"/>
        <v/>
      </c>
      <c r="E207" s="50"/>
      <c r="F207" s="45" t="str">
        <f t="shared" si="39"/>
        <v/>
      </c>
      <c r="G207" s="82"/>
      <c r="H207" s="45" t="str">
        <f t="shared" si="40"/>
        <v/>
      </c>
      <c r="I207" s="45" t="str">
        <f t="shared" si="41"/>
        <v/>
      </c>
      <c r="J207" s="81"/>
      <c r="K207" s="81"/>
      <c r="L207" s="81"/>
      <c r="M207" s="49"/>
      <c r="N207" s="246" t="str">
        <f>IF(C207="","",'OPĆI DIO'!$C$1)</f>
        <v/>
      </c>
      <c r="O207" s="40" t="str">
        <f t="shared" si="42"/>
        <v/>
      </c>
      <c r="P207" s="40" t="str">
        <f t="shared" si="43"/>
        <v/>
      </c>
      <c r="Q207" s="40" t="str">
        <f t="shared" si="44"/>
        <v/>
      </c>
      <c r="R207" s="40" t="str">
        <f t="shared" si="45"/>
        <v/>
      </c>
      <c r="S207" s="40" t="str">
        <f t="shared" si="46"/>
        <v/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/>
      </c>
      <c r="B208" s="44" t="str">
        <f>IF(C208="","",VLOOKUP('OPĆI DIO'!$C$1,'OPĆI DIO'!$N$4:$W$137,9,FALSE))</f>
        <v/>
      </c>
      <c r="C208" s="50"/>
      <c r="D208" s="45" t="str">
        <f t="shared" si="38"/>
        <v/>
      </c>
      <c r="E208" s="50"/>
      <c r="F208" s="45" t="str">
        <f t="shared" si="39"/>
        <v/>
      </c>
      <c r="G208" s="82"/>
      <c r="H208" s="45" t="str">
        <f t="shared" si="40"/>
        <v/>
      </c>
      <c r="I208" s="45" t="str">
        <f t="shared" si="41"/>
        <v/>
      </c>
      <c r="J208" s="81"/>
      <c r="K208" s="81"/>
      <c r="L208" s="81"/>
      <c r="M208" s="49"/>
      <c r="N208" s="246" t="str">
        <f>IF(C208="","",'OPĆI DIO'!$C$1)</f>
        <v/>
      </c>
      <c r="O208" s="40" t="str">
        <f t="shared" si="42"/>
        <v/>
      </c>
      <c r="P208" s="40" t="str">
        <f t="shared" si="43"/>
        <v/>
      </c>
      <c r="Q208" s="40" t="str">
        <f t="shared" si="44"/>
        <v/>
      </c>
      <c r="R208" s="40" t="str">
        <f t="shared" si="45"/>
        <v/>
      </c>
      <c r="S208" s="40" t="str">
        <f t="shared" si="46"/>
        <v/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/>
      </c>
      <c r="B209" s="44" t="str">
        <f>IF(C209="","",VLOOKUP('OPĆI DIO'!$C$1,'OPĆI DIO'!$N$4:$W$137,9,FALSE))</f>
        <v/>
      </c>
      <c r="C209" s="50"/>
      <c r="D209" s="45" t="str">
        <f t="shared" si="38"/>
        <v/>
      </c>
      <c r="E209" s="50"/>
      <c r="F209" s="45" t="str">
        <f t="shared" si="39"/>
        <v/>
      </c>
      <c r="G209" s="82"/>
      <c r="H209" s="45" t="str">
        <f t="shared" si="40"/>
        <v/>
      </c>
      <c r="I209" s="45" t="str">
        <f t="shared" si="41"/>
        <v/>
      </c>
      <c r="J209" s="81"/>
      <c r="K209" s="81"/>
      <c r="L209" s="81"/>
      <c r="M209" s="49"/>
      <c r="N209" s="246" t="str">
        <f>IF(C209="","",'OPĆI DIO'!$C$1)</f>
        <v/>
      </c>
      <c r="O209" s="40" t="str">
        <f t="shared" si="42"/>
        <v/>
      </c>
      <c r="P209" s="40" t="str">
        <f t="shared" si="43"/>
        <v/>
      </c>
      <c r="Q209" s="40" t="str">
        <f t="shared" si="44"/>
        <v/>
      </c>
      <c r="R209" s="40" t="str">
        <f t="shared" si="45"/>
        <v/>
      </c>
      <c r="S209" s="40" t="str">
        <f t="shared" si="46"/>
        <v/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/>
      </c>
      <c r="B210" s="44" t="str">
        <f>IF(C210="","",VLOOKUP('OPĆI DIO'!$C$1,'OPĆI DIO'!$N$4:$W$137,9,FALSE))</f>
        <v/>
      </c>
      <c r="C210" s="50"/>
      <c r="D210" s="45" t="str">
        <f t="shared" si="38"/>
        <v/>
      </c>
      <c r="E210" s="50"/>
      <c r="F210" s="45" t="str">
        <f t="shared" si="39"/>
        <v/>
      </c>
      <c r="G210" s="82"/>
      <c r="H210" s="45" t="str">
        <f t="shared" si="40"/>
        <v/>
      </c>
      <c r="I210" s="45" t="str">
        <f t="shared" si="41"/>
        <v/>
      </c>
      <c r="J210" s="81"/>
      <c r="K210" s="81"/>
      <c r="L210" s="81"/>
      <c r="M210" s="49"/>
      <c r="N210" s="246" t="str">
        <f>IF(C210="","",'OPĆI DIO'!$C$1)</f>
        <v/>
      </c>
      <c r="O210" s="40" t="str">
        <f t="shared" si="42"/>
        <v/>
      </c>
      <c r="P210" s="40" t="str">
        <f t="shared" si="43"/>
        <v/>
      </c>
      <c r="Q210" s="40" t="str">
        <f t="shared" si="44"/>
        <v/>
      </c>
      <c r="R210" s="40" t="str">
        <f t="shared" si="45"/>
        <v/>
      </c>
      <c r="S210" s="40" t="str">
        <f t="shared" si="46"/>
        <v/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/>
      </c>
      <c r="B211" s="44" t="str">
        <f>IF(C211="","",VLOOKUP('OPĆI DIO'!$C$1,'OPĆI DIO'!$N$4:$W$137,9,FALSE))</f>
        <v/>
      </c>
      <c r="C211" s="50"/>
      <c r="D211" s="45" t="str">
        <f t="shared" si="38"/>
        <v/>
      </c>
      <c r="E211" s="50"/>
      <c r="F211" s="45" t="str">
        <f t="shared" si="39"/>
        <v/>
      </c>
      <c r="G211" s="82"/>
      <c r="H211" s="45" t="str">
        <f t="shared" si="40"/>
        <v/>
      </c>
      <c r="I211" s="45" t="str">
        <f t="shared" si="41"/>
        <v/>
      </c>
      <c r="J211" s="81"/>
      <c r="K211" s="81"/>
      <c r="L211" s="81"/>
      <c r="M211" s="49"/>
      <c r="N211" s="246" t="str">
        <f>IF(C211="","",'OPĆI DIO'!$C$1)</f>
        <v/>
      </c>
      <c r="O211" s="40" t="str">
        <f t="shared" si="42"/>
        <v/>
      </c>
      <c r="P211" s="40" t="str">
        <f t="shared" si="43"/>
        <v/>
      </c>
      <c r="Q211" s="40" t="str">
        <f t="shared" si="44"/>
        <v/>
      </c>
      <c r="R211" s="40" t="str">
        <f t="shared" si="45"/>
        <v/>
      </c>
      <c r="S211" s="40" t="str">
        <f t="shared" si="46"/>
        <v/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/>
      </c>
      <c r="B212" s="44" t="str">
        <f>IF(C212="","",VLOOKUP('OPĆI DIO'!$C$1,'OPĆI DIO'!$N$4:$W$137,9,FALSE))</f>
        <v/>
      </c>
      <c r="C212" s="50"/>
      <c r="D212" s="45" t="str">
        <f t="shared" si="38"/>
        <v/>
      </c>
      <c r="E212" s="50"/>
      <c r="F212" s="45" t="str">
        <f t="shared" si="39"/>
        <v/>
      </c>
      <c r="G212" s="82"/>
      <c r="H212" s="45" t="str">
        <f t="shared" si="40"/>
        <v/>
      </c>
      <c r="I212" s="45" t="str">
        <f t="shared" si="41"/>
        <v/>
      </c>
      <c r="J212" s="81"/>
      <c r="K212" s="81"/>
      <c r="L212" s="81"/>
      <c r="M212" s="49"/>
      <c r="N212" s="246" t="str">
        <f>IF(C212="","",'OPĆI DIO'!$C$1)</f>
        <v/>
      </c>
      <c r="O212" s="40" t="str">
        <f t="shared" si="42"/>
        <v/>
      </c>
      <c r="P212" s="40" t="str">
        <f t="shared" si="43"/>
        <v/>
      </c>
      <c r="Q212" s="40" t="str">
        <f t="shared" si="44"/>
        <v/>
      </c>
      <c r="R212" s="40" t="str">
        <f t="shared" si="45"/>
        <v/>
      </c>
      <c r="S212" s="40" t="str">
        <f t="shared" si="46"/>
        <v/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/>
      </c>
      <c r="B213" s="44" t="str">
        <f>IF(C213="","",VLOOKUP('OPĆI DIO'!$C$1,'OPĆI DIO'!$N$4:$W$137,9,FALSE))</f>
        <v/>
      </c>
      <c r="C213" s="50"/>
      <c r="D213" s="45" t="str">
        <f t="shared" si="38"/>
        <v/>
      </c>
      <c r="E213" s="50"/>
      <c r="F213" s="45" t="str">
        <f t="shared" si="39"/>
        <v/>
      </c>
      <c r="G213" s="82"/>
      <c r="H213" s="45" t="str">
        <f t="shared" si="40"/>
        <v/>
      </c>
      <c r="I213" s="45" t="str">
        <f t="shared" si="41"/>
        <v/>
      </c>
      <c r="J213" s="81"/>
      <c r="K213" s="81"/>
      <c r="L213" s="81"/>
      <c r="M213" s="49"/>
      <c r="N213" s="246" t="str">
        <f>IF(C213="","",'OPĆI DIO'!$C$1)</f>
        <v/>
      </c>
      <c r="O213" s="40" t="str">
        <f t="shared" si="42"/>
        <v/>
      </c>
      <c r="P213" s="40" t="str">
        <f t="shared" si="43"/>
        <v/>
      </c>
      <c r="Q213" s="40" t="str">
        <f t="shared" si="44"/>
        <v/>
      </c>
      <c r="R213" s="40" t="str">
        <f t="shared" si="45"/>
        <v/>
      </c>
      <c r="S213" s="40" t="str">
        <f t="shared" si="46"/>
        <v/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/>
      </c>
      <c r="B214" s="44" t="str">
        <f>IF(C214="","",VLOOKUP('OPĆI DIO'!$C$1,'OPĆI DIO'!$N$4:$W$137,9,FALSE))</f>
        <v/>
      </c>
      <c r="C214" s="50"/>
      <c r="D214" s="45" t="str">
        <f t="shared" si="38"/>
        <v/>
      </c>
      <c r="E214" s="50"/>
      <c r="F214" s="45" t="str">
        <f t="shared" si="39"/>
        <v/>
      </c>
      <c r="G214" s="82"/>
      <c r="H214" s="45" t="str">
        <f t="shared" si="40"/>
        <v/>
      </c>
      <c r="I214" s="45" t="str">
        <f t="shared" si="41"/>
        <v/>
      </c>
      <c r="J214" s="81"/>
      <c r="K214" s="81"/>
      <c r="L214" s="81"/>
      <c r="M214" s="49"/>
      <c r="N214" s="246" t="str">
        <f>IF(C214="","",'OPĆI DIO'!$C$1)</f>
        <v/>
      </c>
      <c r="O214" s="40" t="str">
        <f t="shared" si="42"/>
        <v/>
      </c>
      <c r="P214" s="40" t="str">
        <f t="shared" si="43"/>
        <v/>
      </c>
      <c r="Q214" s="40" t="str">
        <f t="shared" si="44"/>
        <v/>
      </c>
      <c r="R214" s="40" t="str">
        <f t="shared" si="45"/>
        <v/>
      </c>
      <c r="S214" s="40" t="str">
        <f t="shared" si="46"/>
        <v/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/>
      </c>
      <c r="B215" s="44" t="str">
        <f>IF(C215="","",VLOOKUP('OPĆI DIO'!$C$1,'OPĆI DIO'!$N$4:$W$137,9,FALSE))</f>
        <v/>
      </c>
      <c r="C215" s="50"/>
      <c r="D215" s="45" t="str">
        <f t="shared" si="38"/>
        <v/>
      </c>
      <c r="E215" s="50"/>
      <c r="F215" s="45" t="str">
        <f t="shared" si="39"/>
        <v/>
      </c>
      <c r="G215" s="82"/>
      <c r="H215" s="45" t="str">
        <f t="shared" si="40"/>
        <v/>
      </c>
      <c r="I215" s="45" t="str">
        <f t="shared" si="41"/>
        <v/>
      </c>
      <c r="J215" s="81"/>
      <c r="K215" s="81"/>
      <c r="L215" s="81"/>
      <c r="M215" s="49"/>
      <c r="N215" s="246" t="str">
        <f>IF(C215="","",'OPĆI DIO'!$C$1)</f>
        <v/>
      </c>
      <c r="O215" s="40" t="str">
        <f t="shared" si="42"/>
        <v/>
      </c>
      <c r="P215" s="40" t="str">
        <f t="shared" si="43"/>
        <v/>
      </c>
      <c r="Q215" s="40" t="str">
        <f t="shared" si="44"/>
        <v/>
      </c>
      <c r="R215" s="40" t="str">
        <f t="shared" si="45"/>
        <v/>
      </c>
      <c r="S215" s="40" t="str">
        <f t="shared" si="46"/>
        <v/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/>
      </c>
      <c r="B216" s="44" t="str">
        <f>IF(C216="","",VLOOKUP('OPĆI DIO'!$C$1,'OPĆI DIO'!$N$4:$W$137,9,FALSE))</f>
        <v/>
      </c>
      <c r="C216" s="50"/>
      <c r="D216" s="45" t="str">
        <f t="shared" si="38"/>
        <v/>
      </c>
      <c r="E216" s="50"/>
      <c r="F216" s="45" t="str">
        <f t="shared" si="39"/>
        <v/>
      </c>
      <c r="G216" s="82"/>
      <c r="H216" s="45" t="str">
        <f t="shared" si="40"/>
        <v/>
      </c>
      <c r="I216" s="45" t="str">
        <f t="shared" si="41"/>
        <v/>
      </c>
      <c r="J216" s="81"/>
      <c r="K216" s="81"/>
      <c r="L216" s="81"/>
      <c r="M216" s="49"/>
      <c r="N216" s="246" t="str">
        <f>IF(C216="","",'OPĆI DIO'!$C$1)</f>
        <v/>
      </c>
      <c r="O216" s="40" t="str">
        <f t="shared" si="42"/>
        <v/>
      </c>
      <c r="P216" s="40" t="str">
        <f t="shared" si="43"/>
        <v/>
      </c>
      <c r="Q216" s="40" t="str">
        <f t="shared" si="44"/>
        <v/>
      </c>
      <c r="R216" s="40" t="str">
        <f t="shared" si="45"/>
        <v/>
      </c>
      <c r="S216" s="40" t="str">
        <f t="shared" si="46"/>
        <v/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/>
      </c>
      <c r="B217" s="44" t="str">
        <f>IF(C217="","",VLOOKUP('OPĆI DIO'!$C$1,'OPĆI DIO'!$N$4:$W$137,9,FALSE))</f>
        <v/>
      </c>
      <c r="C217" s="50"/>
      <c r="D217" s="45" t="str">
        <f t="shared" si="38"/>
        <v/>
      </c>
      <c r="E217" s="50"/>
      <c r="F217" s="45" t="str">
        <f t="shared" si="39"/>
        <v/>
      </c>
      <c r="G217" s="82"/>
      <c r="H217" s="45" t="str">
        <f t="shared" si="40"/>
        <v/>
      </c>
      <c r="I217" s="45" t="str">
        <f t="shared" si="41"/>
        <v/>
      </c>
      <c r="J217" s="81"/>
      <c r="K217" s="81"/>
      <c r="L217" s="81"/>
      <c r="M217" s="49"/>
      <c r="N217" s="246" t="str">
        <f>IF(C217="","",'OPĆI DIO'!$C$1)</f>
        <v/>
      </c>
      <c r="O217" s="40" t="str">
        <f t="shared" si="42"/>
        <v/>
      </c>
      <c r="P217" s="40" t="str">
        <f t="shared" si="43"/>
        <v/>
      </c>
      <c r="Q217" s="40" t="str">
        <f t="shared" si="44"/>
        <v/>
      </c>
      <c r="R217" s="40" t="str">
        <f t="shared" si="45"/>
        <v/>
      </c>
      <c r="S217" s="40" t="str">
        <f t="shared" si="46"/>
        <v/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/>
      </c>
      <c r="B218" s="44" t="str">
        <f>IF(C218="","",VLOOKUP('OPĆI DIO'!$C$1,'OPĆI DIO'!$N$4:$W$137,9,FALSE))</f>
        <v/>
      </c>
      <c r="C218" s="50"/>
      <c r="D218" s="45" t="str">
        <f t="shared" si="38"/>
        <v/>
      </c>
      <c r="E218" s="50"/>
      <c r="F218" s="45" t="str">
        <f t="shared" si="39"/>
        <v/>
      </c>
      <c r="G218" s="82"/>
      <c r="H218" s="45" t="str">
        <f t="shared" si="40"/>
        <v/>
      </c>
      <c r="I218" s="45" t="str">
        <f t="shared" si="41"/>
        <v/>
      </c>
      <c r="J218" s="81"/>
      <c r="K218" s="81"/>
      <c r="L218" s="81"/>
      <c r="M218" s="49"/>
      <c r="N218" s="246" t="str">
        <f>IF(C218="","",'OPĆI DIO'!$C$1)</f>
        <v/>
      </c>
      <c r="O218" s="40" t="str">
        <f t="shared" si="42"/>
        <v/>
      </c>
      <c r="P218" s="40" t="str">
        <f t="shared" si="43"/>
        <v/>
      </c>
      <c r="Q218" s="40" t="str">
        <f t="shared" si="44"/>
        <v/>
      </c>
      <c r="R218" s="40" t="str">
        <f t="shared" si="45"/>
        <v/>
      </c>
      <c r="S218" s="40" t="str">
        <f t="shared" si="46"/>
        <v/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/>
      </c>
      <c r="B219" s="44" t="str">
        <f>IF(C219="","",VLOOKUP('OPĆI DIO'!$C$1,'OPĆI DIO'!$N$4:$W$137,9,FALSE))</f>
        <v/>
      </c>
      <c r="C219" s="50"/>
      <c r="D219" s="45" t="str">
        <f t="shared" si="38"/>
        <v/>
      </c>
      <c r="E219" s="50"/>
      <c r="F219" s="45" t="str">
        <f t="shared" si="39"/>
        <v/>
      </c>
      <c r="G219" s="82"/>
      <c r="H219" s="45" t="str">
        <f t="shared" si="40"/>
        <v/>
      </c>
      <c r="I219" s="45" t="str">
        <f t="shared" si="41"/>
        <v/>
      </c>
      <c r="J219" s="81"/>
      <c r="K219" s="81"/>
      <c r="L219" s="81"/>
      <c r="M219" s="49"/>
      <c r="N219" s="246" t="str">
        <f>IF(C219="","",'OPĆI DIO'!$C$1)</f>
        <v/>
      </c>
      <c r="O219" s="40" t="str">
        <f t="shared" si="42"/>
        <v/>
      </c>
      <c r="P219" s="40" t="str">
        <f t="shared" si="43"/>
        <v/>
      </c>
      <c r="Q219" s="40" t="str">
        <f t="shared" si="44"/>
        <v/>
      </c>
      <c r="R219" s="40" t="str">
        <f t="shared" si="45"/>
        <v/>
      </c>
      <c r="S219" s="40" t="str">
        <f t="shared" si="46"/>
        <v/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/>
      </c>
      <c r="B220" s="44" t="str">
        <f>IF(C220="","",VLOOKUP('OPĆI DIO'!$C$1,'OPĆI DIO'!$N$4:$W$137,9,FALSE))</f>
        <v/>
      </c>
      <c r="C220" s="50"/>
      <c r="D220" s="45" t="str">
        <f t="shared" si="38"/>
        <v/>
      </c>
      <c r="E220" s="50"/>
      <c r="F220" s="45" t="str">
        <f t="shared" si="39"/>
        <v/>
      </c>
      <c r="G220" s="82"/>
      <c r="H220" s="45" t="str">
        <f t="shared" si="40"/>
        <v/>
      </c>
      <c r="I220" s="45" t="str">
        <f t="shared" si="41"/>
        <v/>
      </c>
      <c r="J220" s="81"/>
      <c r="K220" s="81"/>
      <c r="L220" s="81"/>
      <c r="M220" s="49"/>
      <c r="N220" s="246" t="str">
        <f>IF(C220="","",'OPĆI DIO'!$C$1)</f>
        <v/>
      </c>
      <c r="O220" s="40" t="str">
        <f t="shared" si="42"/>
        <v/>
      </c>
      <c r="P220" s="40" t="str">
        <f t="shared" si="43"/>
        <v/>
      </c>
      <c r="Q220" s="40" t="str">
        <f t="shared" si="44"/>
        <v/>
      </c>
      <c r="R220" s="40" t="str">
        <f t="shared" si="45"/>
        <v/>
      </c>
      <c r="S220" s="40" t="str">
        <f t="shared" si="46"/>
        <v/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/>
      </c>
      <c r="B221" s="44" t="str">
        <f>IF(C221="","",VLOOKUP('OPĆI DIO'!$C$1,'OPĆI DIO'!$N$4:$W$137,9,FALSE))</f>
        <v/>
      </c>
      <c r="C221" s="50"/>
      <c r="D221" s="45" t="str">
        <f t="shared" si="38"/>
        <v/>
      </c>
      <c r="E221" s="50"/>
      <c r="F221" s="45" t="str">
        <f t="shared" si="39"/>
        <v/>
      </c>
      <c r="G221" s="82"/>
      <c r="H221" s="45" t="str">
        <f t="shared" si="40"/>
        <v/>
      </c>
      <c r="I221" s="45" t="str">
        <f t="shared" si="41"/>
        <v/>
      </c>
      <c r="J221" s="81"/>
      <c r="K221" s="81"/>
      <c r="L221" s="81"/>
      <c r="M221" s="49"/>
      <c r="N221" s="246" t="str">
        <f>IF(C221="","",'OPĆI DIO'!$C$1)</f>
        <v/>
      </c>
      <c r="O221" s="40" t="str">
        <f t="shared" si="42"/>
        <v/>
      </c>
      <c r="P221" s="40" t="str">
        <f t="shared" si="43"/>
        <v/>
      </c>
      <c r="Q221" s="40" t="str">
        <f t="shared" si="44"/>
        <v/>
      </c>
      <c r="R221" s="40" t="str">
        <f t="shared" si="45"/>
        <v/>
      </c>
      <c r="S221" s="40" t="str">
        <f t="shared" si="46"/>
        <v/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/>
      </c>
      <c r="B222" s="44" t="str">
        <f>IF(C222="","",VLOOKUP('OPĆI DIO'!$C$1,'OPĆI DIO'!$N$4:$W$137,9,FALSE))</f>
        <v/>
      </c>
      <c r="C222" s="50"/>
      <c r="D222" s="45" t="str">
        <f t="shared" si="38"/>
        <v/>
      </c>
      <c r="E222" s="50"/>
      <c r="F222" s="45" t="str">
        <f t="shared" si="39"/>
        <v/>
      </c>
      <c r="G222" s="82"/>
      <c r="H222" s="45" t="str">
        <f t="shared" si="40"/>
        <v/>
      </c>
      <c r="I222" s="45" t="str">
        <f t="shared" si="41"/>
        <v/>
      </c>
      <c r="J222" s="81"/>
      <c r="K222" s="81"/>
      <c r="L222" s="81"/>
      <c r="M222" s="49"/>
      <c r="N222" s="246" t="str">
        <f>IF(C222="","",'OPĆI DIO'!$C$1)</f>
        <v/>
      </c>
      <c r="O222" s="40" t="str">
        <f t="shared" si="42"/>
        <v/>
      </c>
      <c r="P222" s="40" t="str">
        <f t="shared" si="43"/>
        <v/>
      </c>
      <c r="Q222" s="40" t="str">
        <f t="shared" si="44"/>
        <v/>
      </c>
      <c r="R222" s="40" t="str">
        <f t="shared" si="45"/>
        <v/>
      </c>
      <c r="S222" s="40" t="str">
        <f t="shared" si="46"/>
        <v/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/>
      </c>
      <c r="B223" s="44" t="str">
        <f>IF(C223="","",VLOOKUP('OPĆI DIO'!$C$1,'OPĆI DIO'!$N$4:$W$137,9,FALSE))</f>
        <v/>
      </c>
      <c r="C223" s="50"/>
      <c r="D223" s="45" t="str">
        <f t="shared" si="38"/>
        <v/>
      </c>
      <c r="E223" s="50"/>
      <c r="F223" s="45" t="str">
        <f t="shared" si="39"/>
        <v/>
      </c>
      <c r="G223" s="82"/>
      <c r="H223" s="45" t="str">
        <f t="shared" si="40"/>
        <v/>
      </c>
      <c r="I223" s="45" t="str">
        <f t="shared" si="41"/>
        <v/>
      </c>
      <c r="J223" s="81"/>
      <c r="K223" s="81"/>
      <c r="L223" s="81"/>
      <c r="M223" s="49"/>
      <c r="N223" s="246" t="str">
        <f>IF(C223="","",'OPĆI DIO'!$C$1)</f>
        <v/>
      </c>
      <c r="O223" s="40" t="str">
        <f t="shared" si="42"/>
        <v/>
      </c>
      <c r="P223" s="40" t="str">
        <f t="shared" si="43"/>
        <v/>
      </c>
      <c r="Q223" s="40" t="str">
        <f t="shared" si="44"/>
        <v/>
      </c>
      <c r="R223" s="40" t="str">
        <f t="shared" si="45"/>
        <v/>
      </c>
      <c r="S223" s="40" t="str">
        <f t="shared" si="46"/>
        <v/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/>
      </c>
      <c r="B224" s="44" t="str">
        <f>IF(C224="","",VLOOKUP('OPĆI DIO'!$C$1,'OPĆI DIO'!$N$4:$W$137,9,FALSE))</f>
        <v/>
      </c>
      <c r="C224" s="50"/>
      <c r="D224" s="45" t="str">
        <f t="shared" si="38"/>
        <v/>
      </c>
      <c r="E224" s="50"/>
      <c r="F224" s="45" t="str">
        <f t="shared" si="39"/>
        <v/>
      </c>
      <c r="G224" s="82"/>
      <c r="H224" s="45" t="str">
        <f t="shared" si="40"/>
        <v/>
      </c>
      <c r="I224" s="45" t="str">
        <f t="shared" si="41"/>
        <v/>
      </c>
      <c r="J224" s="81"/>
      <c r="K224" s="81"/>
      <c r="L224" s="81"/>
      <c r="M224" s="49"/>
      <c r="N224" s="246" t="str">
        <f>IF(C224="","",'OPĆI DIO'!$C$1)</f>
        <v/>
      </c>
      <c r="O224" s="40" t="str">
        <f t="shared" si="42"/>
        <v/>
      </c>
      <c r="P224" s="40" t="str">
        <f t="shared" si="43"/>
        <v/>
      </c>
      <c r="Q224" s="40" t="str">
        <f t="shared" si="44"/>
        <v/>
      </c>
      <c r="R224" s="40" t="str">
        <f t="shared" si="45"/>
        <v/>
      </c>
      <c r="S224" s="40" t="str">
        <f t="shared" si="46"/>
        <v/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/>
      </c>
      <c r="B225" s="44" t="str">
        <f>IF(C225="","",VLOOKUP('OPĆI DIO'!$C$1,'OPĆI DIO'!$N$4:$W$137,9,FALSE))</f>
        <v/>
      </c>
      <c r="C225" s="50"/>
      <c r="D225" s="45" t="str">
        <f t="shared" si="38"/>
        <v/>
      </c>
      <c r="E225" s="50"/>
      <c r="F225" s="45" t="str">
        <f t="shared" si="39"/>
        <v/>
      </c>
      <c r="G225" s="82"/>
      <c r="H225" s="45" t="str">
        <f t="shared" si="40"/>
        <v/>
      </c>
      <c r="I225" s="45" t="str">
        <f t="shared" si="41"/>
        <v/>
      </c>
      <c r="J225" s="81"/>
      <c r="K225" s="81"/>
      <c r="L225" s="81"/>
      <c r="M225" s="49"/>
      <c r="N225" s="246" t="str">
        <f>IF(C225="","",'OPĆI DIO'!$C$1)</f>
        <v/>
      </c>
      <c r="O225" s="40" t="str">
        <f t="shared" si="42"/>
        <v/>
      </c>
      <c r="P225" s="40" t="str">
        <f t="shared" si="43"/>
        <v/>
      </c>
      <c r="Q225" s="40" t="str">
        <f t="shared" si="44"/>
        <v/>
      </c>
      <c r="R225" s="40" t="str">
        <f t="shared" si="45"/>
        <v/>
      </c>
      <c r="S225" s="40" t="str">
        <f t="shared" si="46"/>
        <v/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/>
      </c>
      <c r="B226" s="44" t="str">
        <f>IF(C226="","",VLOOKUP('OPĆI DIO'!$C$1,'OPĆI DIO'!$N$4:$W$137,9,FALSE))</f>
        <v/>
      </c>
      <c r="C226" s="50"/>
      <c r="D226" s="45" t="str">
        <f t="shared" si="38"/>
        <v/>
      </c>
      <c r="E226" s="50"/>
      <c r="F226" s="45" t="str">
        <f t="shared" si="39"/>
        <v/>
      </c>
      <c r="G226" s="82"/>
      <c r="H226" s="45" t="str">
        <f t="shared" si="40"/>
        <v/>
      </c>
      <c r="I226" s="45" t="str">
        <f t="shared" si="41"/>
        <v/>
      </c>
      <c r="J226" s="81"/>
      <c r="K226" s="81"/>
      <c r="L226" s="81"/>
      <c r="M226" s="49"/>
      <c r="N226" s="246" t="str">
        <f>IF(C226="","",'OPĆI DIO'!$C$1)</f>
        <v/>
      </c>
      <c r="O226" s="40" t="str">
        <f t="shared" si="42"/>
        <v/>
      </c>
      <c r="P226" s="40" t="str">
        <f t="shared" si="43"/>
        <v/>
      </c>
      <c r="Q226" s="40" t="str">
        <f t="shared" si="44"/>
        <v/>
      </c>
      <c r="R226" s="40" t="str">
        <f t="shared" si="45"/>
        <v/>
      </c>
      <c r="S226" s="40" t="str">
        <f t="shared" si="46"/>
        <v/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/>
      </c>
      <c r="B227" s="44" t="str">
        <f>IF(C227="","",VLOOKUP('OPĆI DIO'!$C$1,'OPĆI DIO'!$N$4:$W$137,9,FALSE))</f>
        <v/>
      </c>
      <c r="C227" s="50"/>
      <c r="D227" s="45" t="str">
        <f t="shared" si="38"/>
        <v/>
      </c>
      <c r="E227" s="50"/>
      <c r="F227" s="45" t="str">
        <f t="shared" si="39"/>
        <v/>
      </c>
      <c r="G227" s="82"/>
      <c r="H227" s="45" t="str">
        <f t="shared" si="40"/>
        <v/>
      </c>
      <c r="I227" s="45" t="str">
        <f t="shared" si="41"/>
        <v/>
      </c>
      <c r="J227" s="81"/>
      <c r="K227" s="81"/>
      <c r="L227" s="81"/>
      <c r="M227" s="49"/>
      <c r="N227" s="246" t="str">
        <f>IF(C227="","",'OPĆI DIO'!$C$1)</f>
        <v/>
      </c>
      <c r="O227" s="40" t="str">
        <f t="shared" si="42"/>
        <v/>
      </c>
      <c r="P227" s="40" t="str">
        <f t="shared" si="43"/>
        <v/>
      </c>
      <c r="Q227" s="40" t="str">
        <f t="shared" si="44"/>
        <v/>
      </c>
      <c r="R227" s="40" t="str">
        <f t="shared" si="45"/>
        <v/>
      </c>
      <c r="S227" s="40" t="str">
        <f t="shared" si="46"/>
        <v/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/>
      </c>
      <c r="B228" s="44" t="str">
        <f>IF(C228="","",VLOOKUP('OPĆI DIO'!$C$1,'OPĆI DIO'!$N$4:$W$137,9,FALSE))</f>
        <v/>
      </c>
      <c r="C228" s="50"/>
      <c r="D228" s="45" t="str">
        <f t="shared" si="38"/>
        <v/>
      </c>
      <c r="E228" s="50"/>
      <c r="F228" s="45" t="str">
        <f t="shared" si="39"/>
        <v/>
      </c>
      <c r="G228" s="82"/>
      <c r="H228" s="45" t="str">
        <f t="shared" si="40"/>
        <v/>
      </c>
      <c r="I228" s="45" t="str">
        <f t="shared" si="41"/>
        <v/>
      </c>
      <c r="J228" s="81"/>
      <c r="K228" s="81"/>
      <c r="L228" s="81"/>
      <c r="M228" s="49"/>
      <c r="N228" s="246" t="str">
        <f>IF(C228="","",'OPĆI DIO'!$C$1)</f>
        <v/>
      </c>
      <c r="O228" s="40" t="str">
        <f t="shared" si="42"/>
        <v/>
      </c>
      <c r="P228" s="40" t="str">
        <f t="shared" si="43"/>
        <v/>
      </c>
      <c r="Q228" s="40" t="str">
        <f t="shared" si="44"/>
        <v/>
      </c>
      <c r="R228" s="40" t="str">
        <f t="shared" si="45"/>
        <v/>
      </c>
      <c r="S228" s="40" t="str">
        <f t="shared" si="46"/>
        <v/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/>
      </c>
      <c r="B229" s="44" t="str">
        <f>IF(C229="","",VLOOKUP('OPĆI DIO'!$C$1,'OPĆI DIO'!$N$4:$W$137,9,FALSE))</f>
        <v/>
      </c>
      <c r="C229" s="50"/>
      <c r="D229" s="45" t="str">
        <f t="shared" si="38"/>
        <v/>
      </c>
      <c r="E229" s="50"/>
      <c r="F229" s="45" t="str">
        <f t="shared" si="39"/>
        <v/>
      </c>
      <c r="G229" s="82"/>
      <c r="H229" s="45" t="str">
        <f t="shared" si="40"/>
        <v/>
      </c>
      <c r="I229" s="45" t="str">
        <f t="shared" si="41"/>
        <v/>
      </c>
      <c r="J229" s="81"/>
      <c r="K229" s="81"/>
      <c r="L229" s="81"/>
      <c r="M229" s="49"/>
      <c r="N229" s="246" t="str">
        <f>IF(C229="","",'OPĆI DIO'!$C$1)</f>
        <v/>
      </c>
      <c r="O229" s="40" t="str">
        <f t="shared" si="42"/>
        <v/>
      </c>
      <c r="P229" s="40" t="str">
        <f t="shared" si="43"/>
        <v/>
      </c>
      <c r="Q229" s="40" t="str">
        <f t="shared" si="44"/>
        <v/>
      </c>
      <c r="R229" s="40" t="str">
        <f t="shared" si="45"/>
        <v/>
      </c>
      <c r="S229" s="40" t="str">
        <f t="shared" si="46"/>
        <v/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/>
      </c>
      <c r="B230" s="44" t="str">
        <f>IF(C230="","",VLOOKUP('OPĆI DIO'!$C$1,'OPĆI DIO'!$N$4:$W$137,9,FALSE))</f>
        <v/>
      </c>
      <c r="C230" s="50"/>
      <c r="D230" s="45" t="str">
        <f t="shared" si="38"/>
        <v/>
      </c>
      <c r="E230" s="50"/>
      <c r="F230" s="45" t="str">
        <f t="shared" si="39"/>
        <v/>
      </c>
      <c r="G230" s="82"/>
      <c r="H230" s="45" t="str">
        <f t="shared" si="40"/>
        <v/>
      </c>
      <c r="I230" s="45" t="str">
        <f t="shared" si="41"/>
        <v/>
      </c>
      <c r="J230" s="81"/>
      <c r="K230" s="81"/>
      <c r="L230" s="81"/>
      <c r="M230" s="49"/>
      <c r="N230" s="246" t="str">
        <f>IF(C230="","",'OPĆI DIO'!$C$1)</f>
        <v/>
      </c>
      <c r="O230" s="40" t="str">
        <f t="shared" si="42"/>
        <v/>
      </c>
      <c r="P230" s="40" t="str">
        <f t="shared" si="43"/>
        <v/>
      </c>
      <c r="Q230" s="40" t="str">
        <f t="shared" si="44"/>
        <v/>
      </c>
      <c r="R230" s="40" t="str">
        <f t="shared" si="45"/>
        <v/>
      </c>
      <c r="S230" s="40" t="str">
        <f t="shared" si="46"/>
        <v/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/>
      </c>
      <c r="B231" s="44" t="str">
        <f>IF(C231="","",VLOOKUP('OPĆI DIO'!$C$1,'OPĆI DIO'!$N$4:$W$137,9,FALSE))</f>
        <v/>
      </c>
      <c r="C231" s="50"/>
      <c r="D231" s="45" t="str">
        <f t="shared" si="38"/>
        <v/>
      </c>
      <c r="E231" s="50"/>
      <c r="F231" s="45" t="str">
        <f t="shared" si="39"/>
        <v/>
      </c>
      <c r="G231" s="82"/>
      <c r="H231" s="45" t="str">
        <f t="shared" si="40"/>
        <v/>
      </c>
      <c r="I231" s="45" t="str">
        <f t="shared" si="41"/>
        <v/>
      </c>
      <c r="J231" s="81"/>
      <c r="K231" s="81"/>
      <c r="L231" s="81"/>
      <c r="M231" s="49"/>
      <c r="N231" s="246" t="str">
        <f>IF(C231="","",'OPĆI DIO'!$C$1)</f>
        <v/>
      </c>
      <c r="O231" s="40" t="str">
        <f t="shared" si="42"/>
        <v/>
      </c>
      <c r="P231" s="40" t="str">
        <f t="shared" si="43"/>
        <v/>
      </c>
      <c r="Q231" s="40" t="str">
        <f t="shared" si="44"/>
        <v/>
      </c>
      <c r="R231" s="40" t="str">
        <f t="shared" si="45"/>
        <v/>
      </c>
      <c r="S231" s="40" t="str">
        <f t="shared" si="46"/>
        <v/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/>
      </c>
      <c r="B232" s="44" t="str">
        <f>IF(C232="","",VLOOKUP('OPĆI DIO'!$C$1,'OPĆI DIO'!$N$4:$W$137,9,FALSE))</f>
        <v/>
      </c>
      <c r="C232" s="50"/>
      <c r="D232" s="45" t="str">
        <f t="shared" si="38"/>
        <v/>
      </c>
      <c r="E232" s="50"/>
      <c r="F232" s="45" t="str">
        <f t="shared" si="39"/>
        <v/>
      </c>
      <c r="G232" s="82"/>
      <c r="H232" s="45" t="str">
        <f t="shared" si="40"/>
        <v/>
      </c>
      <c r="I232" s="45" t="str">
        <f t="shared" si="41"/>
        <v/>
      </c>
      <c r="J232" s="81"/>
      <c r="K232" s="81"/>
      <c r="L232" s="81"/>
      <c r="M232" s="49"/>
      <c r="N232" s="246" t="str">
        <f>IF(C232="","",'OPĆI DIO'!$C$1)</f>
        <v/>
      </c>
      <c r="O232" s="40" t="str">
        <f t="shared" si="42"/>
        <v/>
      </c>
      <c r="P232" s="40" t="str">
        <f t="shared" si="43"/>
        <v/>
      </c>
      <c r="Q232" s="40" t="str">
        <f t="shared" si="44"/>
        <v/>
      </c>
      <c r="R232" s="40" t="str">
        <f t="shared" si="45"/>
        <v/>
      </c>
      <c r="S232" s="40" t="str">
        <f t="shared" si="46"/>
        <v/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/>
      </c>
      <c r="B233" s="44" t="str">
        <f>IF(C233="","",VLOOKUP('OPĆI DIO'!$C$1,'OPĆI DIO'!$N$4:$W$137,9,FALSE))</f>
        <v/>
      </c>
      <c r="C233" s="50"/>
      <c r="D233" s="45" t="str">
        <f t="shared" si="38"/>
        <v/>
      </c>
      <c r="E233" s="50"/>
      <c r="F233" s="45" t="str">
        <f t="shared" si="39"/>
        <v/>
      </c>
      <c r="G233" s="82"/>
      <c r="H233" s="45" t="str">
        <f t="shared" si="40"/>
        <v/>
      </c>
      <c r="I233" s="45" t="str">
        <f t="shared" si="41"/>
        <v/>
      </c>
      <c r="J233" s="81"/>
      <c r="K233" s="81"/>
      <c r="L233" s="81"/>
      <c r="M233" s="49"/>
      <c r="N233" s="246" t="str">
        <f>IF(C233="","",'OPĆI DIO'!$C$1)</f>
        <v/>
      </c>
      <c r="O233" s="40" t="str">
        <f t="shared" si="42"/>
        <v/>
      </c>
      <c r="P233" s="40" t="str">
        <f t="shared" si="43"/>
        <v/>
      </c>
      <c r="Q233" s="40" t="str">
        <f t="shared" si="44"/>
        <v/>
      </c>
      <c r="R233" s="40" t="str">
        <f t="shared" si="45"/>
        <v/>
      </c>
      <c r="S233" s="40" t="str">
        <f t="shared" si="46"/>
        <v/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/>
      </c>
      <c r="B234" s="44" t="str">
        <f>IF(C234="","",VLOOKUP('OPĆI DIO'!$C$1,'OPĆI DIO'!$N$4:$W$137,9,FALSE))</f>
        <v/>
      </c>
      <c r="C234" s="50"/>
      <c r="D234" s="45" t="str">
        <f t="shared" si="38"/>
        <v/>
      </c>
      <c r="E234" s="50"/>
      <c r="F234" s="45" t="str">
        <f t="shared" si="39"/>
        <v/>
      </c>
      <c r="G234" s="82"/>
      <c r="H234" s="45" t="str">
        <f t="shared" si="40"/>
        <v/>
      </c>
      <c r="I234" s="45" t="str">
        <f t="shared" si="41"/>
        <v/>
      </c>
      <c r="J234" s="81"/>
      <c r="K234" s="81"/>
      <c r="L234" s="81"/>
      <c r="M234" s="49"/>
      <c r="N234" s="246" t="str">
        <f>IF(C234="","",'OPĆI DIO'!$C$1)</f>
        <v/>
      </c>
      <c r="O234" s="40" t="str">
        <f t="shared" si="42"/>
        <v/>
      </c>
      <c r="P234" s="40" t="str">
        <f t="shared" si="43"/>
        <v/>
      </c>
      <c r="Q234" s="40" t="str">
        <f t="shared" si="44"/>
        <v/>
      </c>
      <c r="R234" s="40" t="str">
        <f t="shared" si="45"/>
        <v/>
      </c>
      <c r="S234" s="40" t="str">
        <f t="shared" si="46"/>
        <v/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/>
      </c>
      <c r="B235" s="44" t="str">
        <f>IF(C235="","",VLOOKUP('OPĆI DIO'!$C$1,'OPĆI DIO'!$N$4:$W$137,9,FALSE))</f>
        <v/>
      </c>
      <c r="C235" s="50"/>
      <c r="D235" s="45" t="str">
        <f t="shared" si="38"/>
        <v/>
      </c>
      <c r="E235" s="50"/>
      <c r="F235" s="45" t="str">
        <f t="shared" si="39"/>
        <v/>
      </c>
      <c r="G235" s="82"/>
      <c r="H235" s="45" t="str">
        <f t="shared" si="40"/>
        <v/>
      </c>
      <c r="I235" s="45" t="str">
        <f t="shared" si="41"/>
        <v/>
      </c>
      <c r="J235" s="81"/>
      <c r="K235" s="81"/>
      <c r="L235" s="81"/>
      <c r="M235" s="49"/>
      <c r="N235" s="246" t="str">
        <f>IF(C235="","",'OPĆI DIO'!$C$1)</f>
        <v/>
      </c>
      <c r="O235" s="40" t="str">
        <f t="shared" si="42"/>
        <v/>
      </c>
      <c r="P235" s="40" t="str">
        <f t="shared" si="43"/>
        <v/>
      </c>
      <c r="Q235" s="40" t="str">
        <f t="shared" si="44"/>
        <v/>
      </c>
      <c r="R235" s="40" t="str">
        <f t="shared" si="45"/>
        <v/>
      </c>
      <c r="S235" s="40" t="str">
        <f t="shared" si="46"/>
        <v/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/>
      </c>
      <c r="B236" s="44" t="str">
        <f>IF(C236="","",VLOOKUP('OPĆI DIO'!$C$1,'OPĆI DIO'!$N$4:$W$137,9,FALSE))</f>
        <v/>
      </c>
      <c r="C236" s="50"/>
      <c r="D236" s="45" t="str">
        <f t="shared" si="38"/>
        <v/>
      </c>
      <c r="E236" s="50"/>
      <c r="F236" s="45" t="str">
        <f t="shared" si="39"/>
        <v/>
      </c>
      <c r="G236" s="82"/>
      <c r="H236" s="45" t="str">
        <f t="shared" si="40"/>
        <v/>
      </c>
      <c r="I236" s="45" t="str">
        <f t="shared" si="41"/>
        <v/>
      </c>
      <c r="J236" s="81"/>
      <c r="K236" s="81"/>
      <c r="L236" s="81"/>
      <c r="M236" s="49"/>
      <c r="N236" s="246" t="str">
        <f>IF(C236="","",'OPĆI DIO'!$C$1)</f>
        <v/>
      </c>
      <c r="O236" s="40" t="str">
        <f t="shared" si="42"/>
        <v/>
      </c>
      <c r="P236" s="40" t="str">
        <f t="shared" si="43"/>
        <v/>
      </c>
      <c r="Q236" s="40" t="str">
        <f t="shared" si="44"/>
        <v/>
      </c>
      <c r="R236" s="40" t="str">
        <f t="shared" si="45"/>
        <v/>
      </c>
      <c r="S236" s="40" t="str">
        <f t="shared" si="46"/>
        <v/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/>
      </c>
      <c r="B237" s="44" t="str">
        <f>IF(C237="","",VLOOKUP('OPĆI DIO'!$C$1,'OPĆI DIO'!$N$4:$W$137,9,FALSE))</f>
        <v/>
      </c>
      <c r="C237" s="50"/>
      <c r="D237" s="45" t="str">
        <f t="shared" si="38"/>
        <v/>
      </c>
      <c r="E237" s="50"/>
      <c r="F237" s="45" t="str">
        <f t="shared" si="39"/>
        <v/>
      </c>
      <c r="G237" s="82"/>
      <c r="H237" s="45" t="str">
        <f t="shared" si="40"/>
        <v/>
      </c>
      <c r="I237" s="45" t="str">
        <f t="shared" si="41"/>
        <v/>
      </c>
      <c r="J237" s="81"/>
      <c r="K237" s="81"/>
      <c r="L237" s="81"/>
      <c r="M237" s="49"/>
      <c r="N237" s="246" t="str">
        <f>IF(C237="","",'OPĆI DIO'!$C$1)</f>
        <v/>
      </c>
      <c r="O237" s="40" t="str">
        <f t="shared" si="42"/>
        <v/>
      </c>
      <c r="P237" s="40" t="str">
        <f t="shared" si="43"/>
        <v/>
      </c>
      <c r="Q237" s="40" t="str">
        <f t="shared" si="44"/>
        <v/>
      </c>
      <c r="R237" s="40" t="str">
        <f t="shared" si="45"/>
        <v/>
      </c>
      <c r="S237" s="40" t="str">
        <f t="shared" si="46"/>
        <v/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/>
      </c>
      <c r="B238" s="44" t="str">
        <f>IF(C238="","",VLOOKUP('OPĆI DIO'!$C$1,'OPĆI DIO'!$N$4:$W$137,9,FALSE))</f>
        <v/>
      </c>
      <c r="C238" s="50"/>
      <c r="D238" s="45" t="str">
        <f t="shared" si="38"/>
        <v/>
      </c>
      <c r="E238" s="50"/>
      <c r="F238" s="45" t="str">
        <f t="shared" si="39"/>
        <v/>
      </c>
      <c r="G238" s="82"/>
      <c r="H238" s="45" t="str">
        <f t="shared" si="40"/>
        <v/>
      </c>
      <c r="I238" s="45" t="str">
        <f t="shared" si="41"/>
        <v/>
      </c>
      <c r="J238" s="81"/>
      <c r="K238" s="81"/>
      <c r="L238" s="81"/>
      <c r="M238" s="49"/>
      <c r="N238" s="246" t="str">
        <f>IF(C238="","",'OPĆI DIO'!$C$1)</f>
        <v/>
      </c>
      <c r="O238" s="40" t="str">
        <f t="shared" si="42"/>
        <v/>
      </c>
      <c r="P238" s="40" t="str">
        <f t="shared" si="43"/>
        <v/>
      </c>
      <c r="Q238" s="40" t="str">
        <f t="shared" si="44"/>
        <v/>
      </c>
      <c r="R238" s="40" t="str">
        <f t="shared" si="45"/>
        <v/>
      </c>
      <c r="S238" s="40" t="str">
        <f t="shared" si="46"/>
        <v/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/>
      </c>
      <c r="B239" s="44" t="str">
        <f>IF(C239="","",VLOOKUP('OPĆI DIO'!$C$1,'OPĆI DIO'!$N$4:$W$137,9,FALSE))</f>
        <v/>
      </c>
      <c r="C239" s="50"/>
      <c r="D239" s="45" t="str">
        <f t="shared" si="38"/>
        <v/>
      </c>
      <c r="E239" s="50"/>
      <c r="F239" s="45" t="str">
        <f t="shared" si="39"/>
        <v/>
      </c>
      <c r="G239" s="82"/>
      <c r="H239" s="45" t="str">
        <f t="shared" si="40"/>
        <v/>
      </c>
      <c r="I239" s="45" t="str">
        <f t="shared" si="41"/>
        <v/>
      </c>
      <c r="J239" s="81"/>
      <c r="K239" s="81"/>
      <c r="L239" s="81"/>
      <c r="M239" s="49"/>
      <c r="N239" s="246" t="str">
        <f>IF(C239="","",'OPĆI DIO'!$C$1)</f>
        <v/>
      </c>
      <c r="O239" s="40" t="str">
        <f t="shared" si="42"/>
        <v/>
      </c>
      <c r="P239" s="40" t="str">
        <f t="shared" si="43"/>
        <v/>
      </c>
      <c r="Q239" s="40" t="str">
        <f t="shared" si="44"/>
        <v/>
      </c>
      <c r="R239" s="40" t="str">
        <f t="shared" si="45"/>
        <v/>
      </c>
      <c r="S239" s="40" t="str">
        <f t="shared" si="46"/>
        <v/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/>
      </c>
      <c r="B240" s="44" t="str">
        <f>IF(C240="","",VLOOKUP('OPĆI DIO'!$C$1,'OPĆI DIO'!$N$4:$W$137,9,FALSE))</f>
        <v/>
      </c>
      <c r="C240" s="50"/>
      <c r="D240" s="45" t="str">
        <f t="shared" si="38"/>
        <v/>
      </c>
      <c r="E240" s="50"/>
      <c r="F240" s="45" t="str">
        <f t="shared" si="39"/>
        <v/>
      </c>
      <c r="G240" s="82"/>
      <c r="H240" s="45" t="str">
        <f t="shared" si="40"/>
        <v/>
      </c>
      <c r="I240" s="45" t="str">
        <f t="shared" si="41"/>
        <v/>
      </c>
      <c r="J240" s="81"/>
      <c r="K240" s="81"/>
      <c r="L240" s="81"/>
      <c r="M240" s="49"/>
      <c r="N240" s="246" t="str">
        <f>IF(C240="","",'OPĆI DIO'!$C$1)</f>
        <v/>
      </c>
      <c r="O240" s="40" t="str">
        <f t="shared" si="42"/>
        <v/>
      </c>
      <c r="P240" s="40" t="str">
        <f t="shared" si="43"/>
        <v/>
      </c>
      <c r="Q240" s="40" t="str">
        <f t="shared" si="44"/>
        <v/>
      </c>
      <c r="R240" s="40" t="str">
        <f t="shared" si="45"/>
        <v/>
      </c>
      <c r="S240" s="40" t="str">
        <f t="shared" si="46"/>
        <v/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/>
      </c>
      <c r="B241" s="44" t="str">
        <f>IF(C241="","",VLOOKUP('OPĆI DIO'!$C$1,'OPĆI DIO'!$N$4:$W$137,9,FALSE))</f>
        <v/>
      </c>
      <c r="C241" s="50"/>
      <c r="D241" s="45" t="str">
        <f t="shared" si="38"/>
        <v/>
      </c>
      <c r="E241" s="50"/>
      <c r="F241" s="45" t="str">
        <f t="shared" si="39"/>
        <v/>
      </c>
      <c r="G241" s="82"/>
      <c r="H241" s="45" t="str">
        <f t="shared" si="40"/>
        <v/>
      </c>
      <c r="I241" s="45" t="str">
        <f t="shared" si="41"/>
        <v/>
      </c>
      <c r="J241" s="81"/>
      <c r="K241" s="81"/>
      <c r="L241" s="81"/>
      <c r="M241" s="49"/>
      <c r="N241" s="246" t="str">
        <f>IF(C241="","",'OPĆI DIO'!$C$1)</f>
        <v/>
      </c>
      <c r="O241" s="40" t="str">
        <f t="shared" si="42"/>
        <v/>
      </c>
      <c r="P241" s="40" t="str">
        <f t="shared" si="43"/>
        <v/>
      </c>
      <c r="Q241" s="40" t="str">
        <f t="shared" si="44"/>
        <v/>
      </c>
      <c r="R241" s="40" t="str">
        <f t="shared" si="45"/>
        <v/>
      </c>
      <c r="S241" s="40" t="str">
        <f t="shared" si="46"/>
        <v/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/>
      </c>
      <c r="B242" s="44" t="str">
        <f>IF(C242="","",VLOOKUP('OPĆI DIO'!$C$1,'OPĆI DIO'!$N$4:$W$137,9,FALSE))</f>
        <v/>
      </c>
      <c r="C242" s="50"/>
      <c r="D242" s="45" t="str">
        <f t="shared" si="38"/>
        <v/>
      </c>
      <c r="E242" s="50"/>
      <c r="F242" s="45" t="str">
        <f t="shared" si="39"/>
        <v/>
      </c>
      <c r="G242" s="82"/>
      <c r="H242" s="45" t="str">
        <f t="shared" si="40"/>
        <v/>
      </c>
      <c r="I242" s="45" t="str">
        <f t="shared" si="41"/>
        <v/>
      </c>
      <c r="J242" s="81"/>
      <c r="K242" s="81"/>
      <c r="L242" s="81"/>
      <c r="M242" s="49"/>
      <c r="N242" s="246" t="str">
        <f>IF(C242="","",'OPĆI DIO'!$C$1)</f>
        <v/>
      </c>
      <c r="O242" s="40" t="str">
        <f t="shared" si="42"/>
        <v/>
      </c>
      <c r="P242" s="40" t="str">
        <f t="shared" si="43"/>
        <v/>
      </c>
      <c r="Q242" s="40" t="str">
        <f t="shared" si="44"/>
        <v/>
      </c>
      <c r="R242" s="40" t="str">
        <f t="shared" si="45"/>
        <v/>
      </c>
      <c r="S242" s="40" t="str">
        <f t="shared" si="46"/>
        <v/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/>
      </c>
      <c r="B243" s="44" t="str">
        <f>IF(C243="","",VLOOKUP('OPĆI DIO'!$C$1,'OPĆI DIO'!$N$4:$W$137,9,FALSE))</f>
        <v/>
      </c>
      <c r="C243" s="50"/>
      <c r="D243" s="45" t="str">
        <f t="shared" si="38"/>
        <v/>
      </c>
      <c r="E243" s="50"/>
      <c r="F243" s="45" t="str">
        <f t="shared" si="39"/>
        <v/>
      </c>
      <c r="G243" s="82"/>
      <c r="H243" s="45" t="str">
        <f t="shared" si="40"/>
        <v/>
      </c>
      <c r="I243" s="45" t="str">
        <f t="shared" si="41"/>
        <v/>
      </c>
      <c r="J243" s="81"/>
      <c r="K243" s="81"/>
      <c r="L243" s="81"/>
      <c r="M243" s="49"/>
      <c r="N243" s="246" t="str">
        <f>IF(C243="","",'OPĆI DIO'!$C$1)</f>
        <v/>
      </c>
      <c r="O243" s="40" t="str">
        <f t="shared" si="42"/>
        <v/>
      </c>
      <c r="P243" s="40" t="str">
        <f t="shared" si="43"/>
        <v/>
      </c>
      <c r="Q243" s="40" t="str">
        <f t="shared" si="44"/>
        <v/>
      </c>
      <c r="R243" s="40" t="str">
        <f t="shared" si="45"/>
        <v/>
      </c>
      <c r="S243" s="40" t="str">
        <f t="shared" si="46"/>
        <v/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/>
      </c>
      <c r="B244" s="44" t="str">
        <f>IF(C244="","",VLOOKUP('OPĆI DIO'!$C$1,'OPĆI DIO'!$N$4:$W$137,9,FALSE))</f>
        <v/>
      </c>
      <c r="C244" s="50"/>
      <c r="D244" s="45" t="str">
        <f t="shared" si="38"/>
        <v/>
      </c>
      <c r="E244" s="50"/>
      <c r="F244" s="45" t="str">
        <f t="shared" si="39"/>
        <v/>
      </c>
      <c r="G244" s="82"/>
      <c r="H244" s="45" t="str">
        <f t="shared" si="40"/>
        <v/>
      </c>
      <c r="I244" s="45" t="str">
        <f t="shared" si="41"/>
        <v/>
      </c>
      <c r="J244" s="81"/>
      <c r="K244" s="81"/>
      <c r="L244" s="81"/>
      <c r="M244" s="49"/>
      <c r="N244" s="246" t="str">
        <f>IF(C244="","",'OPĆI DIO'!$C$1)</f>
        <v/>
      </c>
      <c r="O244" s="40" t="str">
        <f t="shared" si="42"/>
        <v/>
      </c>
      <c r="P244" s="40" t="str">
        <f t="shared" si="43"/>
        <v/>
      </c>
      <c r="Q244" s="40" t="str">
        <f t="shared" si="44"/>
        <v/>
      </c>
      <c r="R244" s="40" t="str">
        <f t="shared" si="45"/>
        <v/>
      </c>
      <c r="S244" s="40" t="str">
        <f t="shared" si="46"/>
        <v/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/>
      </c>
      <c r="B245" s="44" t="str">
        <f>IF(C245="","",VLOOKUP('OPĆI DIO'!$C$1,'OPĆI DIO'!$N$4:$W$137,9,FALSE))</f>
        <v/>
      </c>
      <c r="C245" s="50"/>
      <c r="D245" s="45" t="str">
        <f t="shared" si="38"/>
        <v/>
      </c>
      <c r="E245" s="50"/>
      <c r="F245" s="45" t="str">
        <f t="shared" si="39"/>
        <v/>
      </c>
      <c r="G245" s="82"/>
      <c r="H245" s="45" t="str">
        <f t="shared" si="40"/>
        <v/>
      </c>
      <c r="I245" s="45" t="str">
        <f t="shared" si="41"/>
        <v/>
      </c>
      <c r="J245" s="81"/>
      <c r="K245" s="81"/>
      <c r="L245" s="81"/>
      <c r="M245" s="49"/>
      <c r="N245" s="246" t="str">
        <f>IF(C245="","",'OPĆI DIO'!$C$1)</f>
        <v/>
      </c>
      <c r="O245" s="40" t="str">
        <f t="shared" si="42"/>
        <v/>
      </c>
      <c r="P245" s="40" t="str">
        <f t="shared" si="43"/>
        <v/>
      </c>
      <c r="Q245" s="40" t="str">
        <f t="shared" si="44"/>
        <v/>
      </c>
      <c r="R245" s="40" t="str">
        <f t="shared" si="45"/>
        <v/>
      </c>
      <c r="S245" s="40" t="str">
        <f t="shared" si="46"/>
        <v/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/>
      </c>
      <c r="B246" s="44" t="str">
        <f>IF(C246="","",VLOOKUP('OPĆI DIO'!$C$1,'OPĆI DIO'!$N$4:$W$137,9,FALSE))</f>
        <v/>
      </c>
      <c r="C246" s="50"/>
      <c r="D246" s="45" t="str">
        <f t="shared" si="38"/>
        <v/>
      </c>
      <c r="E246" s="50"/>
      <c r="F246" s="45" t="str">
        <f t="shared" si="39"/>
        <v/>
      </c>
      <c r="G246" s="82"/>
      <c r="H246" s="45" t="str">
        <f t="shared" si="40"/>
        <v/>
      </c>
      <c r="I246" s="45" t="str">
        <f t="shared" si="41"/>
        <v/>
      </c>
      <c r="J246" s="81"/>
      <c r="K246" s="81"/>
      <c r="L246" s="81"/>
      <c r="M246" s="49"/>
      <c r="N246" s="246" t="str">
        <f>IF(C246="","",'OPĆI DIO'!$C$1)</f>
        <v/>
      </c>
      <c r="O246" s="40" t="str">
        <f t="shared" si="42"/>
        <v/>
      </c>
      <c r="P246" s="40" t="str">
        <f t="shared" si="43"/>
        <v/>
      </c>
      <c r="Q246" s="40" t="str">
        <f t="shared" si="44"/>
        <v/>
      </c>
      <c r="R246" s="40" t="str">
        <f t="shared" si="45"/>
        <v/>
      </c>
      <c r="S246" s="40" t="str">
        <f t="shared" si="46"/>
        <v/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/>
      </c>
      <c r="B247" s="44" t="str">
        <f>IF(C247="","",VLOOKUP('OPĆI DIO'!$C$1,'OPĆI DIO'!$N$4:$W$137,9,FALSE))</f>
        <v/>
      </c>
      <c r="C247" s="50"/>
      <c r="D247" s="45" t="str">
        <f t="shared" si="38"/>
        <v/>
      </c>
      <c r="E247" s="50"/>
      <c r="F247" s="45" t="str">
        <f t="shared" si="39"/>
        <v/>
      </c>
      <c r="G247" s="82"/>
      <c r="H247" s="45" t="str">
        <f t="shared" si="40"/>
        <v/>
      </c>
      <c r="I247" s="45" t="str">
        <f t="shared" si="41"/>
        <v/>
      </c>
      <c r="J247" s="81"/>
      <c r="K247" s="81"/>
      <c r="L247" s="81"/>
      <c r="M247" s="49"/>
      <c r="N247" s="246" t="str">
        <f>IF(C247="","",'OPĆI DIO'!$C$1)</f>
        <v/>
      </c>
      <c r="O247" s="40" t="str">
        <f t="shared" si="42"/>
        <v/>
      </c>
      <c r="P247" s="40" t="str">
        <f t="shared" si="43"/>
        <v/>
      </c>
      <c r="Q247" s="40" t="str">
        <f t="shared" si="44"/>
        <v/>
      </c>
      <c r="R247" s="40" t="str">
        <f t="shared" si="45"/>
        <v/>
      </c>
      <c r="S247" s="40" t="str">
        <f t="shared" si="46"/>
        <v/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/>
      </c>
      <c r="B248" s="44" t="str">
        <f>IF(C248="","",VLOOKUP('OPĆI DIO'!$C$1,'OPĆI DIO'!$N$4:$W$137,9,FALSE))</f>
        <v/>
      </c>
      <c r="C248" s="50"/>
      <c r="D248" s="45" t="str">
        <f t="shared" si="38"/>
        <v/>
      </c>
      <c r="E248" s="50"/>
      <c r="F248" s="45" t="str">
        <f t="shared" si="39"/>
        <v/>
      </c>
      <c r="G248" s="82"/>
      <c r="H248" s="45" t="str">
        <f t="shared" si="40"/>
        <v/>
      </c>
      <c r="I248" s="45" t="str">
        <f t="shared" si="41"/>
        <v/>
      </c>
      <c r="J248" s="81"/>
      <c r="K248" s="81"/>
      <c r="L248" s="81"/>
      <c r="M248" s="49"/>
      <c r="N248" s="246" t="str">
        <f>IF(C248="","",'OPĆI DIO'!$C$1)</f>
        <v/>
      </c>
      <c r="O248" s="40" t="str">
        <f t="shared" si="42"/>
        <v/>
      </c>
      <c r="P248" s="40" t="str">
        <f t="shared" si="43"/>
        <v/>
      </c>
      <c r="Q248" s="40" t="str">
        <f t="shared" si="44"/>
        <v/>
      </c>
      <c r="R248" s="40" t="str">
        <f t="shared" si="45"/>
        <v/>
      </c>
      <c r="S248" s="40" t="str">
        <f t="shared" si="46"/>
        <v/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/>
      </c>
      <c r="B249" s="44" t="str">
        <f>IF(C249="","",VLOOKUP('OPĆI DIO'!$C$1,'OPĆI DIO'!$N$4:$W$137,9,FALSE))</f>
        <v/>
      </c>
      <c r="C249" s="50"/>
      <c r="D249" s="45" t="str">
        <f t="shared" si="38"/>
        <v/>
      </c>
      <c r="E249" s="50"/>
      <c r="F249" s="45" t="str">
        <f t="shared" si="39"/>
        <v/>
      </c>
      <c r="G249" s="82"/>
      <c r="H249" s="45" t="str">
        <f t="shared" si="40"/>
        <v/>
      </c>
      <c r="I249" s="45" t="str">
        <f t="shared" si="41"/>
        <v/>
      </c>
      <c r="J249" s="81"/>
      <c r="K249" s="81"/>
      <c r="L249" s="81"/>
      <c r="M249" s="49"/>
      <c r="N249" s="246" t="str">
        <f>IF(C249="","",'OPĆI DIO'!$C$1)</f>
        <v/>
      </c>
      <c r="O249" s="40" t="str">
        <f t="shared" si="42"/>
        <v/>
      </c>
      <c r="P249" s="40" t="str">
        <f t="shared" si="43"/>
        <v/>
      </c>
      <c r="Q249" s="40" t="str">
        <f t="shared" si="44"/>
        <v/>
      </c>
      <c r="R249" s="40" t="str">
        <f t="shared" si="45"/>
        <v/>
      </c>
      <c r="S249" s="40" t="str">
        <f t="shared" si="46"/>
        <v/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/>
      </c>
      <c r="B250" s="44" t="str">
        <f>IF(C250="","",VLOOKUP('OPĆI DIO'!$C$1,'OPĆI DIO'!$N$4:$W$137,9,FALSE))</f>
        <v/>
      </c>
      <c r="C250" s="50"/>
      <c r="D250" s="45" t="str">
        <f t="shared" si="38"/>
        <v/>
      </c>
      <c r="E250" s="50"/>
      <c r="F250" s="45" t="str">
        <f t="shared" si="39"/>
        <v/>
      </c>
      <c r="G250" s="82"/>
      <c r="H250" s="45" t="str">
        <f t="shared" si="40"/>
        <v/>
      </c>
      <c r="I250" s="45" t="str">
        <f t="shared" si="41"/>
        <v/>
      </c>
      <c r="J250" s="81"/>
      <c r="K250" s="81"/>
      <c r="L250" s="81"/>
      <c r="M250" s="49"/>
      <c r="N250" s="246" t="str">
        <f>IF(C250="","",'OPĆI DIO'!$C$1)</f>
        <v/>
      </c>
      <c r="O250" s="40" t="str">
        <f t="shared" si="42"/>
        <v/>
      </c>
      <c r="P250" s="40" t="str">
        <f t="shared" si="43"/>
        <v/>
      </c>
      <c r="Q250" s="40" t="str">
        <f t="shared" si="44"/>
        <v/>
      </c>
      <c r="R250" s="40" t="str">
        <f t="shared" si="45"/>
        <v/>
      </c>
      <c r="S250" s="40" t="str">
        <f t="shared" si="46"/>
        <v/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/>
      </c>
      <c r="B251" s="44" t="str">
        <f>IF(C251="","",VLOOKUP('OPĆI DIO'!$C$1,'OPĆI DIO'!$N$4:$W$137,9,FALSE))</f>
        <v/>
      </c>
      <c r="C251" s="50"/>
      <c r="D251" s="45" t="str">
        <f t="shared" si="38"/>
        <v/>
      </c>
      <c r="E251" s="50"/>
      <c r="F251" s="45" t="str">
        <f t="shared" si="39"/>
        <v/>
      </c>
      <c r="G251" s="82"/>
      <c r="H251" s="45" t="str">
        <f t="shared" si="40"/>
        <v/>
      </c>
      <c r="I251" s="45" t="str">
        <f t="shared" si="41"/>
        <v/>
      </c>
      <c r="J251" s="81"/>
      <c r="K251" s="81"/>
      <c r="L251" s="81"/>
      <c r="M251" s="49"/>
      <c r="N251" s="246" t="str">
        <f>IF(C251="","",'OPĆI DIO'!$C$1)</f>
        <v/>
      </c>
      <c r="O251" s="40" t="str">
        <f t="shared" si="42"/>
        <v/>
      </c>
      <c r="P251" s="40" t="str">
        <f t="shared" si="43"/>
        <v/>
      </c>
      <c r="Q251" s="40" t="str">
        <f t="shared" si="44"/>
        <v/>
      </c>
      <c r="R251" s="40" t="str">
        <f t="shared" si="45"/>
        <v/>
      </c>
      <c r="S251" s="40" t="str">
        <f t="shared" si="46"/>
        <v/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/>
      </c>
      <c r="B252" s="44" t="str">
        <f>IF(C252="","",VLOOKUP('OPĆI DIO'!$C$1,'OPĆI DIO'!$N$4:$W$137,9,FALSE))</f>
        <v/>
      </c>
      <c r="C252" s="50"/>
      <c r="D252" s="45" t="str">
        <f t="shared" si="38"/>
        <v/>
      </c>
      <c r="E252" s="50"/>
      <c r="F252" s="45" t="str">
        <f t="shared" si="39"/>
        <v/>
      </c>
      <c r="G252" s="82"/>
      <c r="H252" s="45" t="str">
        <f t="shared" si="40"/>
        <v/>
      </c>
      <c r="I252" s="45" t="str">
        <f t="shared" si="41"/>
        <v/>
      </c>
      <c r="J252" s="81"/>
      <c r="K252" s="81"/>
      <c r="L252" s="81"/>
      <c r="M252" s="49"/>
      <c r="N252" s="246" t="str">
        <f>IF(C252="","",'OPĆI DIO'!$C$1)</f>
        <v/>
      </c>
      <c r="O252" s="40" t="str">
        <f t="shared" si="42"/>
        <v/>
      </c>
      <c r="P252" s="40" t="str">
        <f t="shared" si="43"/>
        <v/>
      </c>
      <c r="Q252" s="40" t="str">
        <f t="shared" si="44"/>
        <v/>
      </c>
      <c r="R252" s="40" t="str">
        <f t="shared" si="45"/>
        <v/>
      </c>
      <c r="S252" s="40" t="str">
        <f t="shared" si="46"/>
        <v/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/>
      </c>
      <c r="B253" s="44" t="str">
        <f>IF(C253="","",VLOOKUP('OPĆI DIO'!$C$1,'OPĆI DIO'!$N$4:$W$137,9,FALSE))</f>
        <v/>
      </c>
      <c r="C253" s="50"/>
      <c r="D253" s="45" t="str">
        <f t="shared" si="38"/>
        <v/>
      </c>
      <c r="E253" s="50"/>
      <c r="F253" s="45" t="str">
        <f t="shared" si="39"/>
        <v/>
      </c>
      <c r="G253" s="82"/>
      <c r="H253" s="45" t="str">
        <f t="shared" si="40"/>
        <v/>
      </c>
      <c r="I253" s="45" t="str">
        <f t="shared" si="41"/>
        <v/>
      </c>
      <c r="J253" s="81"/>
      <c r="K253" s="81"/>
      <c r="L253" s="81"/>
      <c r="M253" s="49"/>
      <c r="N253" s="246" t="str">
        <f>IF(C253="","",'OPĆI DIO'!$C$1)</f>
        <v/>
      </c>
      <c r="O253" s="40" t="str">
        <f t="shared" si="42"/>
        <v/>
      </c>
      <c r="P253" s="40" t="str">
        <f t="shared" si="43"/>
        <v/>
      </c>
      <c r="Q253" s="40" t="str">
        <f t="shared" si="44"/>
        <v/>
      </c>
      <c r="R253" s="40" t="str">
        <f t="shared" si="45"/>
        <v/>
      </c>
      <c r="S253" s="40" t="str">
        <f t="shared" si="46"/>
        <v/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/>
      </c>
      <c r="B254" s="44" t="str">
        <f>IF(C254="","",VLOOKUP('OPĆI DIO'!$C$1,'OPĆI DIO'!$N$4:$W$137,9,FALSE))</f>
        <v/>
      </c>
      <c r="C254" s="50"/>
      <c r="D254" s="45" t="str">
        <f t="shared" si="38"/>
        <v/>
      </c>
      <c r="E254" s="50"/>
      <c r="F254" s="45" t="str">
        <f t="shared" si="39"/>
        <v/>
      </c>
      <c r="G254" s="82"/>
      <c r="H254" s="45" t="str">
        <f t="shared" si="40"/>
        <v/>
      </c>
      <c r="I254" s="45" t="str">
        <f t="shared" si="41"/>
        <v/>
      </c>
      <c r="J254" s="81"/>
      <c r="K254" s="81"/>
      <c r="L254" s="81"/>
      <c r="M254" s="49"/>
      <c r="N254" s="246" t="str">
        <f>IF(C254="","",'OPĆI DIO'!$C$1)</f>
        <v/>
      </c>
      <c r="O254" s="40" t="str">
        <f t="shared" si="42"/>
        <v/>
      </c>
      <c r="P254" s="40" t="str">
        <f t="shared" si="43"/>
        <v/>
      </c>
      <c r="Q254" s="40" t="str">
        <f t="shared" si="44"/>
        <v/>
      </c>
      <c r="R254" s="40" t="str">
        <f t="shared" si="45"/>
        <v/>
      </c>
      <c r="S254" s="40" t="str">
        <f t="shared" si="46"/>
        <v/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/>
      </c>
      <c r="B255" s="44" t="str">
        <f>IF(C255="","",VLOOKUP('OPĆI DIO'!$C$1,'OPĆI DIO'!$N$4:$W$137,9,FALSE))</f>
        <v/>
      </c>
      <c r="C255" s="50"/>
      <c r="D255" s="45" t="str">
        <f t="shared" si="38"/>
        <v/>
      </c>
      <c r="E255" s="50"/>
      <c r="F255" s="45" t="str">
        <f t="shared" si="39"/>
        <v/>
      </c>
      <c r="G255" s="82"/>
      <c r="H255" s="45" t="str">
        <f t="shared" si="40"/>
        <v/>
      </c>
      <c r="I255" s="45" t="str">
        <f t="shared" si="41"/>
        <v/>
      </c>
      <c r="J255" s="81"/>
      <c r="K255" s="81"/>
      <c r="L255" s="81"/>
      <c r="M255" s="49"/>
      <c r="N255" s="246" t="str">
        <f>IF(C255="","",'OPĆI DIO'!$C$1)</f>
        <v/>
      </c>
      <c r="O255" s="40" t="str">
        <f t="shared" si="42"/>
        <v/>
      </c>
      <c r="P255" s="40" t="str">
        <f t="shared" si="43"/>
        <v/>
      </c>
      <c r="Q255" s="40" t="str">
        <f t="shared" si="44"/>
        <v/>
      </c>
      <c r="R255" s="40" t="str">
        <f t="shared" si="45"/>
        <v/>
      </c>
      <c r="S255" s="40" t="str">
        <f t="shared" si="46"/>
        <v/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/>
      </c>
      <c r="B256" s="44" t="str">
        <f>IF(C256="","",VLOOKUP('OPĆI DIO'!$C$1,'OPĆI DIO'!$N$4:$W$137,9,FALSE))</f>
        <v/>
      </c>
      <c r="C256" s="50"/>
      <c r="D256" s="45" t="str">
        <f t="shared" si="38"/>
        <v/>
      </c>
      <c r="E256" s="50"/>
      <c r="F256" s="45" t="str">
        <f t="shared" si="39"/>
        <v/>
      </c>
      <c r="G256" s="82"/>
      <c r="H256" s="45" t="str">
        <f t="shared" si="40"/>
        <v/>
      </c>
      <c r="I256" s="45" t="str">
        <f t="shared" si="41"/>
        <v/>
      </c>
      <c r="J256" s="81"/>
      <c r="K256" s="81"/>
      <c r="L256" s="81"/>
      <c r="M256" s="49"/>
      <c r="N256" s="246" t="str">
        <f>IF(C256="","",'OPĆI DIO'!$C$1)</f>
        <v/>
      </c>
      <c r="O256" s="40" t="str">
        <f t="shared" si="42"/>
        <v/>
      </c>
      <c r="P256" s="40" t="str">
        <f t="shared" si="43"/>
        <v/>
      </c>
      <c r="Q256" s="40" t="str">
        <f t="shared" si="44"/>
        <v/>
      </c>
      <c r="R256" s="40" t="str">
        <f t="shared" si="45"/>
        <v/>
      </c>
      <c r="S256" s="40" t="str">
        <f t="shared" si="46"/>
        <v/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/>
      </c>
      <c r="B257" s="44" t="str">
        <f>IF(C257="","",VLOOKUP('OPĆI DIO'!$C$1,'OPĆI DIO'!$N$4:$W$137,9,FALSE))</f>
        <v/>
      </c>
      <c r="C257" s="50"/>
      <c r="D257" s="45" t="str">
        <f t="shared" si="38"/>
        <v/>
      </c>
      <c r="E257" s="50"/>
      <c r="F257" s="45" t="str">
        <f t="shared" si="39"/>
        <v/>
      </c>
      <c r="G257" s="82"/>
      <c r="H257" s="45" t="str">
        <f t="shared" si="40"/>
        <v/>
      </c>
      <c r="I257" s="45" t="str">
        <f t="shared" si="41"/>
        <v/>
      </c>
      <c r="J257" s="81"/>
      <c r="K257" s="81"/>
      <c r="L257" s="81"/>
      <c r="M257" s="49"/>
      <c r="N257" s="246" t="str">
        <f>IF(C257="","",'OPĆI DIO'!$C$1)</f>
        <v/>
      </c>
      <c r="O257" s="40" t="str">
        <f t="shared" si="42"/>
        <v/>
      </c>
      <c r="P257" s="40" t="str">
        <f t="shared" si="43"/>
        <v/>
      </c>
      <c r="Q257" s="40" t="str">
        <f t="shared" si="44"/>
        <v/>
      </c>
      <c r="R257" s="40" t="str">
        <f t="shared" si="45"/>
        <v/>
      </c>
      <c r="S257" s="40" t="str">
        <f t="shared" si="46"/>
        <v/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/>
      </c>
      <c r="B258" s="44" t="str">
        <f>IF(C258="","",VLOOKUP('OPĆI DIO'!$C$1,'OPĆI DIO'!$N$4:$W$137,9,FALSE))</f>
        <v/>
      </c>
      <c r="C258" s="50"/>
      <c r="D258" s="45" t="str">
        <f t="shared" si="38"/>
        <v/>
      </c>
      <c r="E258" s="50"/>
      <c r="F258" s="45" t="str">
        <f t="shared" si="39"/>
        <v/>
      </c>
      <c r="G258" s="82"/>
      <c r="H258" s="45" t="str">
        <f t="shared" si="40"/>
        <v/>
      </c>
      <c r="I258" s="45" t="str">
        <f t="shared" si="41"/>
        <v/>
      </c>
      <c r="J258" s="81"/>
      <c r="K258" s="81"/>
      <c r="L258" s="81"/>
      <c r="M258" s="49"/>
      <c r="N258" s="246" t="str">
        <f>IF(C258="","",'OPĆI DIO'!$C$1)</f>
        <v/>
      </c>
      <c r="O258" s="40" t="str">
        <f t="shared" si="42"/>
        <v/>
      </c>
      <c r="P258" s="40" t="str">
        <f t="shared" si="43"/>
        <v/>
      </c>
      <c r="Q258" s="40" t="str">
        <f t="shared" si="44"/>
        <v/>
      </c>
      <c r="R258" s="40" t="str">
        <f t="shared" si="45"/>
        <v/>
      </c>
      <c r="S258" s="40" t="str">
        <f t="shared" si="46"/>
        <v/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/>
      </c>
      <c r="B259" s="44" t="str">
        <f>IF(C259="","",VLOOKUP('OPĆI DIO'!$C$1,'OPĆI DIO'!$N$4:$W$137,9,FALSE))</f>
        <v/>
      </c>
      <c r="C259" s="50"/>
      <c r="D259" s="45" t="str">
        <f t="shared" ref="D259:D322" si="47">IFERROR(VLOOKUP(C259,$T$6:$U$24,2,FALSE),"")</f>
        <v/>
      </c>
      <c r="E259" s="50"/>
      <c r="F259" s="45" t="str">
        <f t="shared" si="39"/>
        <v/>
      </c>
      <c r="G259" s="82"/>
      <c r="H259" s="45" t="str">
        <f t="shared" si="40"/>
        <v/>
      </c>
      <c r="I259" s="45" t="str">
        <f t="shared" si="41"/>
        <v/>
      </c>
      <c r="J259" s="81"/>
      <c r="K259" s="81"/>
      <c r="L259" s="81"/>
      <c r="M259" s="49"/>
      <c r="N259" s="246" t="str">
        <f>IF(C259="","",'OPĆI DIO'!$C$1)</f>
        <v/>
      </c>
      <c r="O259" s="40" t="str">
        <f t="shared" si="42"/>
        <v/>
      </c>
      <c r="P259" s="40" t="str">
        <f t="shared" si="43"/>
        <v/>
      </c>
      <c r="Q259" s="40" t="str">
        <f t="shared" si="44"/>
        <v/>
      </c>
      <c r="R259" s="40" t="str">
        <f t="shared" si="45"/>
        <v/>
      </c>
      <c r="S259" s="40" t="str">
        <f t="shared" si="46"/>
        <v/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/>
      </c>
      <c r="B260" s="44" t="str">
        <f>IF(C260="","",VLOOKUP('OPĆI DIO'!$C$1,'OPĆI DIO'!$N$4:$W$137,9,FALSE))</f>
        <v/>
      </c>
      <c r="C260" s="50"/>
      <c r="D260" s="45" t="str">
        <f t="shared" si="47"/>
        <v/>
      </c>
      <c r="E260" s="50"/>
      <c r="F260" s="45" t="str">
        <f t="shared" ref="F260:F323" si="48">IFERROR(VLOOKUP(E260,$W$5:$Y$129,2,FALSE),"")</f>
        <v/>
      </c>
      <c r="G260" s="82"/>
      <c r="H260" s="45" t="str">
        <f t="shared" ref="H260:H323" si="49">IFERROR(VLOOKUP(G260,$AC$6:$AD$344,2,FALSE),"")</f>
        <v/>
      </c>
      <c r="I260" s="45" t="str">
        <f t="shared" ref="I260:I323" si="50">IFERROR(VLOOKUP(G260,$AC$6:$AG$344,3,FALSE),"")</f>
        <v/>
      </c>
      <c r="J260" s="81"/>
      <c r="K260" s="81"/>
      <c r="L260" s="81"/>
      <c r="M260" s="49"/>
      <c r="N260" s="246" t="str">
        <f>IF(C260="","",'OPĆI DIO'!$C$1)</f>
        <v/>
      </c>
      <c r="O260" s="40" t="str">
        <f t="shared" ref="O260:O323" si="51">LEFT(E260,3)</f>
        <v/>
      </c>
      <c r="P260" s="40" t="str">
        <f t="shared" ref="P260:P323" si="52">LEFT(E260,2)</f>
        <v/>
      </c>
      <c r="Q260" s="40" t="str">
        <f t="shared" ref="Q260:Q323" si="53">LEFT(C260,3)</f>
        <v/>
      </c>
      <c r="R260" s="40" t="str">
        <f t="shared" ref="R260:R323" si="54">MID(I260,2,2)</f>
        <v/>
      </c>
      <c r="S260" s="40" t="str">
        <f t="shared" ref="S260:S323" si="55">LEFT(E260,1)</f>
        <v/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/>
      </c>
      <c r="B261" s="44" t="str">
        <f>IF(C261="","",VLOOKUP('OPĆI DIO'!$C$1,'OPĆI DIO'!$N$4:$W$137,9,FALSE))</f>
        <v/>
      </c>
      <c r="C261" s="50"/>
      <c r="D261" s="45" t="str">
        <f t="shared" si="47"/>
        <v/>
      </c>
      <c r="E261" s="50"/>
      <c r="F261" s="45" t="str">
        <f t="shared" si="48"/>
        <v/>
      </c>
      <c r="G261" s="82"/>
      <c r="H261" s="45" t="str">
        <f t="shared" si="49"/>
        <v/>
      </c>
      <c r="I261" s="45" t="str">
        <f t="shared" si="50"/>
        <v/>
      </c>
      <c r="J261" s="81"/>
      <c r="K261" s="81"/>
      <c r="L261" s="81"/>
      <c r="M261" s="49"/>
      <c r="N261" s="246" t="str">
        <f>IF(C261="","",'OPĆI DIO'!$C$1)</f>
        <v/>
      </c>
      <c r="O261" s="40" t="str">
        <f t="shared" si="51"/>
        <v/>
      </c>
      <c r="P261" s="40" t="str">
        <f t="shared" si="52"/>
        <v/>
      </c>
      <c r="Q261" s="40" t="str">
        <f t="shared" si="53"/>
        <v/>
      </c>
      <c r="R261" s="40" t="str">
        <f t="shared" si="54"/>
        <v/>
      </c>
      <c r="S261" s="40" t="str">
        <f t="shared" si="55"/>
        <v/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/>
      </c>
      <c r="B262" s="44" t="str">
        <f>IF(C262="","",VLOOKUP('OPĆI DIO'!$C$1,'OPĆI DIO'!$N$4:$W$137,9,FALSE))</f>
        <v/>
      </c>
      <c r="C262" s="50"/>
      <c r="D262" s="45" t="str">
        <f t="shared" si="47"/>
        <v/>
      </c>
      <c r="E262" s="50"/>
      <c r="F262" s="45" t="str">
        <f t="shared" si="48"/>
        <v/>
      </c>
      <c r="G262" s="82"/>
      <c r="H262" s="45" t="str">
        <f t="shared" si="49"/>
        <v/>
      </c>
      <c r="I262" s="45" t="str">
        <f t="shared" si="50"/>
        <v/>
      </c>
      <c r="J262" s="81"/>
      <c r="K262" s="81"/>
      <c r="L262" s="81"/>
      <c r="M262" s="49"/>
      <c r="N262" s="246" t="str">
        <f>IF(C262="","",'OPĆI DIO'!$C$1)</f>
        <v/>
      </c>
      <c r="O262" s="40" t="str">
        <f t="shared" si="51"/>
        <v/>
      </c>
      <c r="P262" s="40" t="str">
        <f t="shared" si="52"/>
        <v/>
      </c>
      <c r="Q262" s="40" t="str">
        <f t="shared" si="53"/>
        <v/>
      </c>
      <c r="R262" s="40" t="str">
        <f t="shared" si="54"/>
        <v/>
      </c>
      <c r="S262" s="40" t="str">
        <f t="shared" si="55"/>
        <v/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/>
      </c>
      <c r="B263" s="44" t="str">
        <f>IF(C263="","",VLOOKUP('OPĆI DIO'!$C$1,'OPĆI DIO'!$N$4:$W$137,9,FALSE))</f>
        <v/>
      </c>
      <c r="C263" s="50"/>
      <c r="D263" s="45" t="str">
        <f t="shared" si="47"/>
        <v/>
      </c>
      <c r="E263" s="50"/>
      <c r="F263" s="45" t="str">
        <f t="shared" si="48"/>
        <v/>
      </c>
      <c r="G263" s="82"/>
      <c r="H263" s="45" t="str">
        <f t="shared" si="49"/>
        <v/>
      </c>
      <c r="I263" s="45" t="str">
        <f t="shared" si="50"/>
        <v/>
      </c>
      <c r="J263" s="81"/>
      <c r="K263" s="81"/>
      <c r="L263" s="81"/>
      <c r="M263" s="49"/>
      <c r="N263" s="246" t="str">
        <f>IF(C263="","",'OPĆI DIO'!$C$1)</f>
        <v/>
      </c>
      <c r="O263" s="40" t="str">
        <f t="shared" si="51"/>
        <v/>
      </c>
      <c r="P263" s="40" t="str">
        <f t="shared" si="52"/>
        <v/>
      </c>
      <c r="Q263" s="40" t="str">
        <f t="shared" si="53"/>
        <v/>
      </c>
      <c r="R263" s="40" t="str">
        <f t="shared" si="54"/>
        <v/>
      </c>
      <c r="S263" s="40" t="str">
        <f t="shared" si="55"/>
        <v/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/>
      </c>
      <c r="B264" s="44" t="str">
        <f>IF(C264="","",VLOOKUP('OPĆI DIO'!$C$1,'OPĆI DIO'!$N$4:$W$137,9,FALSE))</f>
        <v/>
      </c>
      <c r="C264" s="50"/>
      <c r="D264" s="45" t="str">
        <f t="shared" si="47"/>
        <v/>
      </c>
      <c r="E264" s="50"/>
      <c r="F264" s="45" t="str">
        <f t="shared" si="48"/>
        <v/>
      </c>
      <c r="G264" s="82"/>
      <c r="H264" s="45" t="str">
        <f t="shared" si="49"/>
        <v/>
      </c>
      <c r="I264" s="45" t="str">
        <f t="shared" si="50"/>
        <v/>
      </c>
      <c r="J264" s="81"/>
      <c r="K264" s="81"/>
      <c r="L264" s="81"/>
      <c r="M264" s="49"/>
      <c r="N264" s="246" t="str">
        <f>IF(C264="","",'OPĆI DIO'!$C$1)</f>
        <v/>
      </c>
      <c r="O264" s="40" t="str">
        <f t="shared" si="51"/>
        <v/>
      </c>
      <c r="P264" s="40" t="str">
        <f t="shared" si="52"/>
        <v/>
      </c>
      <c r="Q264" s="40" t="str">
        <f t="shared" si="53"/>
        <v/>
      </c>
      <c r="R264" s="40" t="str">
        <f t="shared" si="54"/>
        <v/>
      </c>
      <c r="S264" s="40" t="str">
        <f t="shared" si="55"/>
        <v/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/>
      </c>
      <c r="B265" s="44" t="str">
        <f>IF(C265="","",VLOOKUP('OPĆI DIO'!$C$1,'OPĆI DIO'!$N$4:$W$137,9,FALSE))</f>
        <v/>
      </c>
      <c r="C265" s="50"/>
      <c r="D265" s="45" t="str">
        <f t="shared" si="47"/>
        <v/>
      </c>
      <c r="E265" s="50"/>
      <c r="F265" s="45" t="str">
        <f t="shared" si="48"/>
        <v/>
      </c>
      <c r="G265" s="82"/>
      <c r="H265" s="45" t="str">
        <f t="shared" si="49"/>
        <v/>
      </c>
      <c r="I265" s="45" t="str">
        <f t="shared" si="50"/>
        <v/>
      </c>
      <c r="J265" s="81"/>
      <c r="K265" s="81"/>
      <c r="L265" s="81"/>
      <c r="M265" s="49"/>
      <c r="N265" s="246" t="str">
        <f>IF(C265="","",'OPĆI DIO'!$C$1)</f>
        <v/>
      </c>
      <c r="O265" s="40" t="str">
        <f t="shared" si="51"/>
        <v/>
      </c>
      <c r="P265" s="40" t="str">
        <f t="shared" si="52"/>
        <v/>
      </c>
      <c r="Q265" s="40" t="str">
        <f t="shared" si="53"/>
        <v/>
      </c>
      <c r="R265" s="40" t="str">
        <f t="shared" si="54"/>
        <v/>
      </c>
      <c r="S265" s="40" t="str">
        <f t="shared" si="55"/>
        <v/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/>
      </c>
      <c r="B266" s="44" t="str">
        <f>IF(C266="","",VLOOKUP('OPĆI DIO'!$C$1,'OPĆI DIO'!$N$4:$W$137,9,FALSE))</f>
        <v/>
      </c>
      <c r="C266" s="50"/>
      <c r="D266" s="45" t="str">
        <f t="shared" si="47"/>
        <v/>
      </c>
      <c r="E266" s="50"/>
      <c r="F266" s="45" t="str">
        <f t="shared" si="48"/>
        <v/>
      </c>
      <c r="G266" s="82"/>
      <c r="H266" s="45" t="str">
        <f t="shared" si="49"/>
        <v/>
      </c>
      <c r="I266" s="45" t="str">
        <f t="shared" si="50"/>
        <v/>
      </c>
      <c r="J266" s="81"/>
      <c r="K266" s="81"/>
      <c r="L266" s="81"/>
      <c r="M266" s="49"/>
      <c r="N266" s="246" t="str">
        <f>IF(C266="","",'OPĆI DIO'!$C$1)</f>
        <v/>
      </c>
      <c r="O266" s="40" t="str">
        <f t="shared" si="51"/>
        <v/>
      </c>
      <c r="P266" s="40" t="str">
        <f t="shared" si="52"/>
        <v/>
      </c>
      <c r="Q266" s="40" t="str">
        <f t="shared" si="53"/>
        <v/>
      </c>
      <c r="R266" s="40" t="str">
        <f t="shared" si="54"/>
        <v/>
      </c>
      <c r="S266" s="40" t="str">
        <f t="shared" si="55"/>
        <v/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/>
      </c>
      <c r="B267" s="44" t="str">
        <f>IF(C267="","",VLOOKUP('OPĆI DIO'!$C$1,'OPĆI DIO'!$N$4:$W$137,9,FALSE))</f>
        <v/>
      </c>
      <c r="C267" s="50"/>
      <c r="D267" s="45" t="str">
        <f t="shared" si="47"/>
        <v/>
      </c>
      <c r="E267" s="50"/>
      <c r="F267" s="45" t="str">
        <f t="shared" si="48"/>
        <v/>
      </c>
      <c r="G267" s="82"/>
      <c r="H267" s="45" t="str">
        <f t="shared" si="49"/>
        <v/>
      </c>
      <c r="I267" s="45" t="str">
        <f t="shared" si="50"/>
        <v/>
      </c>
      <c r="J267" s="81"/>
      <c r="K267" s="81"/>
      <c r="L267" s="81"/>
      <c r="M267" s="49"/>
      <c r="N267" s="246" t="str">
        <f>IF(C267="","",'OPĆI DIO'!$C$1)</f>
        <v/>
      </c>
      <c r="O267" s="40" t="str">
        <f t="shared" si="51"/>
        <v/>
      </c>
      <c r="P267" s="40" t="str">
        <f t="shared" si="52"/>
        <v/>
      </c>
      <c r="Q267" s="40" t="str">
        <f t="shared" si="53"/>
        <v/>
      </c>
      <c r="R267" s="40" t="str">
        <f t="shared" si="54"/>
        <v/>
      </c>
      <c r="S267" s="40" t="str">
        <f t="shared" si="55"/>
        <v/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/>
      </c>
      <c r="B268" s="44" t="str">
        <f>IF(C268="","",VLOOKUP('OPĆI DIO'!$C$1,'OPĆI DIO'!$N$4:$W$137,9,FALSE))</f>
        <v/>
      </c>
      <c r="C268" s="50"/>
      <c r="D268" s="45" t="str">
        <f t="shared" si="47"/>
        <v/>
      </c>
      <c r="E268" s="50"/>
      <c r="F268" s="45" t="str">
        <f t="shared" si="48"/>
        <v/>
      </c>
      <c r="G268" s="82"/>
      <c r="H268" s="45" t="str">
        <f t="shared" si="49"/>
        <v/>
      </c>
      <c r="I268" s="45" t="str">
        <f t="shared" si="50"/>
        <v/>
      </c>
      <c r="J268" s="81"/>
      <c r="K268" s="81"/>
      <c r="L268" s="81"/>
      <c r="M268" s="49"/>
      <c r="N268" s="246" t="str">
        <f>IF(C268="","",'OPĆI DIO'!$C$1)</f>
        <v/>
      </c>
      <c r="O268" s="40" t="str">
        <f t="shared" si="51"/>
        <v/>
      </c>
      <c r="P268" s="40" t="str">
        <f t="shared" si="52"/>
        <v/>
      </c>
      <c r="Q268" s="40" t="str">
        <f t="shared" si="53"/>
        <v/>
      </c>
      <c r="R268" s="40" t="str">
        <f t="shared" si="54"/>
        <v/>
      </c>
      <c r="S268" s="40" t="str">
        <f t="shared" si="55"/>
        <v/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/>
      </c>
      <c r="B269" s="44" t="str">
        <f>IF(C269="","",VLOOKUP('OPĆI DIO'!$C$1,'OPĆI DIO'!$N$4:$W$137,9,FALSE))</f>
        <v/>
      </c>
      <c r="C269" s="50"/>
      <c r="D269" s="45" t="str">
        <f t="shared" si="47"/>
        <v/>
      </c>
      <c r="E269" s="50"/>
      <c r="F269" s="45" t="str">
        <f t="shared" si="48"/>
        <v/>
      </c>
      <c r="G269" s="82"/>
      <c r="H269" s="45" t="str">
        <f t="shared" si="49"/>
        <v/>
      </c>
      <c r="I269" s="45" t="str">
        <f t="shared" si="50"/>
        <v/>
      </c>
      <c r="J269" s="81"/>
      <c r="K269" s="81"/>
      <c r="L269" s="81"/>
      <c r="M269" s="49"/>
      <c r="N269" s="246" t="str">
        <f>IF(C269="","",'OPĆI DIO'!$C$1)</f>
        <v/>
      </c>
      <c r="O269" s="40" t="str">
        <f t="shared" si="51"/>
        <v/>
      </c>
      <c r="P269" s="40" t="str">
        <f t="shared" si="52"/>
        <v/>
      </c>
      <c r="Q269" s="40" t="str">
        <f t="shared" si="53"/>
        <v/>
      </c>
      <c r="R269" s="40" t="str">
        <f t="shared" si="54"/>
        <v/>
      </c>
      <c r="S269" s="40" t="str">
        <f t="shared" si="55"/>
        <v/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/>
      </c>
      <c r="B270" s="44" t="str">
        <f>IF(C270="","",VLOOKUP('OPĆI DIO'!$C$1,'OPĆI DIO'!$N$4:$W$137,9,FALSE))</f>
        <v/>
      </c>
      <c r="C270" s="50"/>
      <c r="D270" s="45" t="str">
        <f t="shared" si="47"/>
        <v/>
      </c>
      <c r="E270" s="50"/>
      <c r="F270" s="45" t="str">
        <f t="shared" si="48"/>
        <v/>
      </c>
      <c r="G270" s="82"/>
      <c r="H270" s="45" t="str">
        <f t="shared" si="49"/>
        <v/>
      </c>
      <c r="I270" s="45" t="str">
        <f t="shared" si="50"/>
        <v/>
      </c>
      <c r="J270" s="81"/>
      <c r="K270" s="81"/>
      <c r="L270" s="81"/>
      <c r="M270" s="49"/>
      <c r="N270" s="246" t="str">
        <f>IF(C270="","",'OPĆI DIO'!$C$1)</f>
        <v/>
      </c>
      <c r="O270" s="40" t="str">
        <f t="shared" si="51"/>
        <v/>
      </c>
      <c r="P270" s="40" t="str">
        <f t="shared" si="52"/>
        <v/>
      </c>
      <c r="Q270" s="40" t="str">
        <f t="shared" si="53"/>
        <v/>
      </c>
      <c r="R270" s="40" t="str">
        <f t="shared" si="54"/>
        <v/>
      </c>
      <c r="S270" s="40" t="str">
        <f t="shared" si="55"/>
        <v/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/>
      </c>
      <c r="B271" s="44" t="str">
        <f>IF(C271="","",VLOOKUP('OPĆI DIO'!$C$1,'OPĆI DIO'!$N$4:$W$137,9,FALSE))</f>
        <v/>
      </c>
      <c r="C271" s="50"/>
      <c r="D271" s="45" t="str">
        <f t="shared" si="47"/>
        <v/>
      </c>
      <c r="E271" s="50"/>
      <c r="F271" s="45" t="str">
        <f t="shared" si="48"/>
        <v/>
      </c>
      <c r="G271" s="82"/>
      <c r="H271" s="45" t="str">
        <f t="shared" si="49"/>
        <v/>
      </c>
      <c r="I271" s="45" t="str">
        <f t="shared" si="50"/>
        <v/>
      </c>
      <c r="J271" s="81"/>
      <c r="K271" s="81"/>
      <c r="L271" s="81"/>
      <c r="M271" s="49"/>
      <c r="N271" s="246" t="str">
        <f>IF(C271="","",'OPĆI DIO'!$C$1)</f>
        <v/>
      </c>
      <c r="O271" s="40" t="str">
        <f t="shared" si="51"/>
        <v/>
      </c>
      <c r="P271" s="40" t="str">
        <f t="shared" si="52"/>
        <v/>
      </c>
      <c r="Q271" s="40" t="str">
        <f t="shared" si="53"/>
        <v/>
      </c>
      <c r="R271" s="40" t="str">
        <f t="shared" si="54"/>
        <v/>
      </c>
      <c r="S271" s="40" t="str">
        <f t="shared" si="55"/>
        <v/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/>
      </c>
      <c r="B272" s="44" t="str">
        <f>IF(C272="","",VLOOKUP('OPĆI DIO'!$C$1,'OPĆI DIO'!$N$4:$W$137,9,FALSE))</f>
        <v/>
      </c>
      <c r="C272" s="50"/>
      <c r="D272" s="45" t="str">
        <f t="shared" si="47"/>
        <v/>
      </c>
      <c r="E272" s="50"/>
      <c r="F272" s="45" t="str">
        <f t="shared" si="48"/>
        <v/>
      </c>
      <c r="G272" s="82"/>
      <c r="H272" s="45" t="str">
        <f t="shared" si="49"/>
        <v/>
      </c>
      <c r="I272" s="45" t="str">
        <f t="shared" si="50"/>
        <v/>
      </c>
      <c r="J272" s="81"/>
      <c r="K272" s="81"/>
      <c r="L272" s="81"/>
      <c r="M272" s="49"/>
      <c r="N272" s="246" t="str">
        <f>IF(C272="","",'OPĆI DIO'!$C$1)</f>
        <v/>
      </c>
      <c r="O272" s="40" t="str">
        <f t="shared" si="51"/>
        <v/>
      </c>
      <c r="P272" s="40" t="str">
        <f t="shared" si="52"/>
        <v/>
      </c>
      <c r="Q272" s="40" t="str">
        <f t="shared" si="53"/>
        <v/>
      </c>
      <c r="R272" s="40" t="str">
        <f t="shared" si="54"/>
        <v/>
      </c>
      <c r="S272" s="40" t="str">
        <f t="shared" si="55"/>
        <v/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/>
      </c>
      <c r="B273" s="44" t="str">
        <f>IF(C273="","",VLOOKUP('OPĆI DIO'!$C$1,'OPĆI DIO'!$N$4:$W$137,9,FALSE))</f>
        <v/>
      </c>
      <c r="C273" s="50"/>
      <c r="D273" s="45" t="str">
        <f t="shared" si="47"/>
        <v/>
      </c>
      <c r="E273" s="50"/>
      <c r="F273" s="45" t="str">
        <f t="shared" si="48"/>
        <v/>
      </c>
      <c r="G273" s="82"/>
      <c r="H273" s="45" t="str">
        <f t="shared" si="49"/>
        <v/>
      </c>
      <c r="I273" s="45" t="str">
        <f t="shared" si="50"/>
        <v/>
      </c>
      <c r="J273" s="81"/>
      <c r="K273" s="81"/>
      <c r="L273" s="81"/>
      <c r="M273" s="49"/>
      <c r="N273" s="246" t="str">
        <f>IF(C273="","",'OPĆI DIO'!$C$1)</f>
        <v/>
      </c>
      <c r="O273" s="40" t="str">
        <f t="shared" si="51"/>
        <v/>
      </c>
      <c r="P273" s="40" t="str">
        <f t="shared" si="52"/>
        <v/>
      </c>
      <c r="Q273" s="40" t="str">
        <f t="shared" si="53"/>
        <v/>
      </c>
      <c r="R273" s="40" t="str">
        <f t="shared" si="54"/>
        <v/>
      </c>
      <c r="S273" s="40" t="str">
        <f t="shared" si="55"/>
        <v/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/>
      </c>
      <c r="B274" s="44" t="str">
        <f>IF(C274="","",VLOOKUP('OPĆI DIO'!$C$1,'OPĆI DIO'!$N$4:$W$137,9,FALSE))</f>
        <v/>
      </c>
      <c r="C274" s="50"/>
      <c r="D274" s="45" t="str">
        <f t="shared" si="47"/>
        <v/>
      </c>
      <c r="E274" s="50"/>
      <c r="F274" s="45" t="str">
        <f t="shared" si="48"/>
        <v/>
      </c>
      <c r="G274" s="82"/>
      <c r="H274" s="45" t="str">
        <f t="shared" si="49"/>
        <v/>
      </c>
      <c r="I274" s="45" t="str">
        <f t="shared" si="50"/>
        <v/>
      </c>
      <c r="J274" s="81"/>
      <c r="K274" s="81"/>
      <c r="L274" s="81"/>
      <c r="M274" s="49"/>
      <c r="N274" s="246" t="str">
        <f>IF(C274="","",'OPĆI DIO'!$C$1)</f>
        <v/>
      </c>
      <c r="O274" s="40" t="str">
        <f t="shared" si="51"/>
        <v/>
      </c>
      <c r="P274" s="40" t="str">
        <f t="shared" si="52"/>
        <v/>
      </c>
      <c r="Q274" s="40" t="str">
        <f t="shared" si="53"/>
        <v/>
      </c>
      <c r="R274" s="40" t="str">
        <f t="shared" si="54"/>
        <v/>
      </c>
      <c r="S274" s="40" t="str">
        <f t="shared" si="55"/>
        <v/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/>
      </c>
      <c r="B275" s="44" t="str">
        <f>IF(C275="","",VLOOKUP('OPĆI DIO'!$C$1,'OPĆI DIO'!$N$4:$W$137,9,FALSE))</f>
        <v/>
      </c>
      <c r="C275" s="50"/>
      <c r="D275" s="45" t="str">
        <f t="shared" si="47"/>
        <v/>
      </c>
      <c r="E275" s="50"/>
      <c r="F275" s="45" t="str">
        <f t="shared" si="48"/>
        <v/>
      </c>
      <c r="G275" s="82"/>
      <c r="H275" s="45" t="str">
        <f t="shared" si="49"/>
        <v/>
      </c>
      <c r="I275" s="45" t="str">
        <f t="shared" si="50"/>
        <v/>
      </c>
      <c r="J275" s="81"/>
      <c r="K275" s="81"/>
      <c r="L275" s="81"/>
      <c r="M275" s="49"/>
      <c r="N275" s="246" t="str">
        <f>IF(C275="","",'OPĆI DIO'!$C$1)</f>
        <v/>
      </c>
      <c r="O275" s="40" t="str">
        <f t="shared" si="51"/>
        <v/>
      </c>
      <c r="P275" s="40" t="str">
        <f t="shared" si="52"/>
        <v/>
      </c>
      <c r="Q275" s="40" t="str">
        <f t="shared" si="53"/>
        <v/>
      </c>
      <c r="R275" s="40" t="str">
        <f t="shared" si="54"/>
        <v/>
      </c>
      <c r="S275" s="40" t="str">
        <f t="shared" si="55"/>
        <v/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/>
      </c>
      <c r="B276" s="44" t="str">
        <f>IF(C276="","",VLOOKUP('OPĆI DIO'!$C$1,'OPĆI DIO'!$N$4:$W$137,9,FALSE))</f>
        <v/>
      </c>
      <c r="C276" s="50"/>
      <c r="D276" s="45" t="str">
        <f t="shared" si="47"/>
        <v/>
      </c>
      <c r="E276" s="50"/>
      <c r="F276" s="45" t="str">
        <f t="shared" si="48"/>
        <v/>
      </c>
      <c r="G276" s="82"/>
      <c r="H276" s="45" t="str">
        <f t="shared" si="49"/>
        <v/>
      </c>
      <c r="I276" s="45" t="str">
        <f t="shared" si="50"/>
        <v/>
      </c>
      <c r="J276" s="81"/>
      <c r="K276" s="81"/>
      <c r="L276" s="81"/>
      <c r="M276" s="49"/>
      <c r="N276" s="246" t="str">
        <f>IF(C276="","",'OPĆI DIO'!$C$1)</f>
        <v/>
      </c>
      <c r="O276" s="40" t="str">
        <f t="shared" si="51"/>
        <v/>
      </c>
      <c r="P276" s="40" t="str">
        <f t="shared" si="52"/>
        <v/>
      </c>
      <c r="Q276" s="40" t="str">
        <f t="shared" si="53"/>
        <v/>
      </c>
      <c r="R276" s="40" t="str">
        <f t="shared" si="54"/>
        <v/>
      </c>
      <c r="S276" s="40" t="str">
        <f t="shared" si="55"/>
        <v/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/>
      </c>
      <c r="B277" s="44" t="str">
        <f>IF(C277="","",VLOOKUP('OPĆI DIO'!$C$1,'OPĆI DIO'!$N$4:$W$137,9,FALSE))</f>
        <v/>
      </c>
      <c r="C277" s="50"/>
      <c r="D277" s="45" t="str">
        <f t="shared" si="47"/>
        <v/>
      </c>
      <c r="E277" s="50"/>
      <c r="F277" s="45" t="str">
        <f t="shared" si="48"/>
        <v/>
      </c>
      <c r="G277" s="82"/>
      <c r="H277" s="45" t="str">
        <f t="shared" si="49"/>
        <v/>
      </c>
      <c r="I277" s="45" t="str">
        <f t="shared" si="50"/>
        <v/>
      </c>
      <c r="J277" s="81"/>
      <c r="K277" s="81"/>
      <c r="L277" s="81"/>
      <c r="M277" s="49"/>
      <c r="N277" s="246" t="str">
        <f>IF(C277="","",'OPĆI DIO'!$C$1)</f>
        <v/>
      </c>
      <c r="O277" s="40" t="str">
        <f t="shared" si="51"/>
        <v/>
      </c>
      <c r="P277" s="40" t="str">
        <f t="shared" si="52"/>
        <v/>
      </c>
      <c r="Q277" s="40" t="str">
        <f t="shared" si="53"/>
        <v/>
      </c>
      <c r="R277" s="40" t="str">
        <f t="shared" si="54"/>
        <v/>
      </c>
      <c r="S277" s="40" t="str">
        <f t="shared" si="55"/>
        <v/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/>
      </c>
      <c r="B278" s="44" t="str">
        <f>IF(C278="","",VLOOKUP('OPĆI DIO'!$C$1,'OPĆI DIO'!$N$4:$W$137,9,FALSE))</f>
        <v/>
      </c>
      <c r="C278" s="50"/>
      <c r="D278" s="45" t="str">
        <f t="shared" si="47"/>
        <v/>
      </c>
      <c r="E278" s="50"/>
      <c r="F278" s="45" t="str">
        <f t="shared" si="48"/>
        <v/>
      </c>
      <c r="G278" s="82"/>
      <c r="H278" s="45" t="str">
        <f t="shared" si="49"/>
        <v/>
      </c>
      <c r="I278" s="45" t="str">
        <f t="shared" si="50"/>
        <v/>
      </c>
      <c r="J278" s="81"/>
      <c r="K278" s="81"/>
      <c r="L278" s="81"/>
      <c r="M278" s="49"/>
      <c r="N278" s="246" t="str">
        <f>IF(C278="","",'OPĆI DIO'!$C$1)</f>
        <v/>
      </c>
      <c r="O278" s="40" t="str">
        <f t="shared" si="51"/>
        <v/>
      </c>
      <c r="P278" s="40" t="str">
        <f t="shared" si="52"/>
        <v/>
      </c>
      <c r="Q278" s="40" t="str">
        <f t="shared" si="53"/>
        <v/>
      </c>
      <c r="R278" s="40" t="str">
        <f t="shared" si="54"/>
        <v/>
      </c>
      <c r="S278" s="40" t="str">
        <f t="shared" si="55"/>
        <v/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/>
      </c>
      <c r="B279" s="44" t="str">
        <f>IF(C279="","",VLOOKUP('OPĆI DIO'!$C$1,'OPĆI DIO'!$N$4:$W$137,9,FALSE))</f>
        <v/>
      </c>
      <c r="C279" s="50"/>
      <c r="D279" s="45" t="str">
        <f t="shared" si="47"/>
        <v/>
      </c>
      <c r="E279" s="50"/>
      <c r="F279" s="45" t="str">
        <f t="shared" si="48"/>
        <v/>
      </c>
      <c r="G279" s="82"/>
      <c r="H279" s="45" t="str">
        <f t="shared" si="49"/>
        <v/>
      </c>
      <c r="I279" s="45" t="str">
        <f t="shared" si="50"/>
        <v/>
      </c>
      <c r="J279" s="81"/>
      <c r="K279" s="81"/>
      <c r="L279" s="81"/>
      <c r="M279" s="49"/>
      <c r="N279" s="246" t="str">
        <f>IF(C279="","",'OPĆI DIO'!$C$1)</f>
        <v/>
      </c>
      <c r="O279" s="40" t="str">
        <f t="shared" si="51"/>
        <v/>
      </c>
      <c r="P279" s="40" t="str">
        <f t="shared" si="52"/>
        <v/>
      </c>
      <c r="Q279" s="40" t="str">
        <f t="shared" si="53"/>
        <v/>
      </c>
      <c r="R279" s="40" t="str">
        <f t="shared" si="54"/>
        <v/>
      </c>
      <c r="S279" s="40" t="str">
        <f t="shared" si="55"/>
        <v/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/>
      </c>
      <c r="B280" s="44" t="str">
        <f>IF(C280="","",VLOOKUP('OPĆI DIO'!$C$1,'OPĆI DIO'!$N$4:$W$137,9,FALSE))</f>
        <v/>
      </c>
      <c r="C280" s="50"/>
      <c r="D280" s="45" t="str">
        <f t="shared" si="47"/>
        <v/>
      </c>
      <c r="E280" s="50"/>
      <c r="F280" s="45" t="str">
        <f t="shared" si="48"/>
        <v/>
      </c>
      <c r="G280" s="82"/>
      <c r="H280" s="45" t="str">
        <f t="shared" si="49"/>
        <v/>
      </c>
      <c r="I280" s="45" t="str">
        <f t="shared" si="50"/>
        <v/>
      </c>
      <c r="J280" s="81"/>
      <c r="K280" s="81"/>
      <c r="L280" s="81"/>
      <c r="M280" s="49"/>
      <c r="N280" s="246" t="str">
        <f>IF(C280="","",'OPĆI DIO'!$C$1)</f>
        <v/>
      </c>
      <c r="O280" s="40" t="str">
        <f t="shared" si="51"/>
        <v/>
      </c>
      <c r="P280" s="40" t="str">
        <f t="shared" si="52"/>
        <v/>
      </c>
      <c r="Q280" s="40" t="str">
        <f t="shared" si="53"/>
        <v/>
      </c>
      <c r="R280" s="40" t="str">
        <f t="shared" si="54"/>
        <v/>
      </c>
      <c r="S280" s="40" t="str">
        <f t="shared" si="55"/>
        <v/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/>
      </c>
      <c r="B281" s="44" t="str">
        <f>IF(C281="","",VLOOKUP('OPĆI DIO'!$C$1,'OPĆI DIO'!$N$4:$W$137,9,FALSE))</f>
        <v/>
      </c>
      <c r="C281" s="50"/>
      <c r="D281" s="45" t="str">
        <f t="shared" si="47"/>
        <v/>
      </c>
      <c r="E281" s="50"/>
      <c r="F281" s="45" t="str">
        <f t="shared" si="48"/>
        <v/>
      </c>
      <c r="G281" s="82"/>
      <c r="H281" s="45" t="str">
        <f t="shared" si="49"/>
        <v/>
      </c>
      <c r="I281" s="45" t="str">
        <f t="shared" si="50"/>
        <v/>
      </c>
      <c r="J281" s="81"/>
      <c r="K281" s="81"/>
      <c r="L281" s="81"/>
      <c r="M281" s="49"/>
      <c r="N281" s="246" t="str">
        <f>IF(C281="","",'OPĆI DIO'!$C$1)</f>
        <v/>
      </c>
      <c r="O281" s="40" t="str">
        <f t="shared" si="51"/>
        <v/>
      </c>
      <c r="P281" s="40" t="str">
        <f t="shared" si="52"/>
        <v/>
      </c>
      <c r="Q281" s="40" t="str">
        <f t="shared" si="53"/>
        <v/>
      </c>
      <c r="R281" s="40" t="str">
        <f t="shared" si="54"/>
        <v/>
      </c>
      <c r="S281" s="40" t="str">
        <f t="shared" si="55"/>
        <v/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/>
      </c>
      <c r="B282" s="44" t="str">
        <f>IF(C282="","",VLOOKUP('OPĆI DIO'!$C$1,'OPĆI DIO'!$N$4:$W$137,9,FALSE))</f>
        <v/>
      </c>
      <c r="C282" s="50"/>
      <c r="D282" s="45" t="str">
        <f t="shared" si="47"/>
        <v/>
      </c>
      <c r="E282" s="50"/>
      <c r="F282" s="45" t="str">
        <f t="shared" si="48"/>
        <v/>
      </c>
      <c r="G282" s="82"/>
      <c r="H282" s="45" t="str">
        <f t="shared" si="49"/>
        <v/>
      </c>
      <c r="I282" s="45" t="str">
        <f t="shared" si="50"/>
        <v/>
      </c>
      <c r="J282" s="81"/>
      <c r="K282" s="81"/>
      <c r="L282" s="81"/>
      <c r="M282" s="49"/>
      <c r="N282" s="246" t="str">
        <f>IF(C282="","",'OPĆI DIO'!$C$1)</f>
        <v/>
      </c>
      <c r="O282" s="40" t="str">
        <f t="shared" si="51"/>
        <v/>
      </c>
      <c r="P282" s="40" t="str">
        <f t="shared" si="52"/>
        <v/>
      </c>
      <c r="Q282" s="40" t="str">
        <f t="shared" si="53"/>
        <v/>
      </c>
      <c r="R282" s="40" t="str">
        <f t="shared" si="54"/>
        <v/>
      </c>
      <c r="S282" s="40" t="str">
        <f t="shared" si="55"/>
        <v/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/>
      </c>
      <c r="B283" s="44" t="str">
        <f>IF(C283="","",VLOOKUP('OPĆI DIO'!$C$1,'OPĆI DIO'!$N$4:$W$137,9,FALSE))</f>
        <v/>
      </c>
      <c r="C283" s="50"/>
      <c r="D283" s="45" t="str">
        <f t="shared" si="47"/>
        <v/>
      </c>
      <c r="E283" s="50"/>
      <c r="F283" s="45" t="str">
        <f t="shared" si="48"/>
        <v/>
      </c>
      <c r="G283" s="82"/>
      <c r="H283" s="45" t="str">
        <f t="shared" si="49"/>
        <v/>
      </c>
      <c r="I283" s="45" t="str">
        <f t="shared" si="50"/>
        <v/>
      </c>
      <c r="J283" s="81"/>
      <c r="K283" s="81"/>
      <c r="L283" s="81"/>
      <c r="M283" s="49"/>
      <c r="N283" s="246" t="str">
        <f>IF(C283="","",'OPĆI DIO'!$C$1)</f>
        <v/>
      </c>
      <c r="O283" s="40" t="str">
        <f t="shared" si="51"/>
        <v/>
      </c>
      <c r="P283" s="40" t="str">
        <f t="shared" si="52"/>
        <v/>
      </c>
      <c r="Q283" s="40" t="str">
        <f t="shared" si="53"/>
        <v/>
      </c>
      <c r="R283" s="40" t="str">
        <f t="shared" si="54"/>
        <v/>
      </c>
      <c r="S283" s="40" t="str">
        <f t="shared" si="55"/>
        <v/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/>
      </c>
      <c r="B284" s="44" t="str">
        <f>IF(C284="","",VLOOKUP('OPĆI DIO'!$C$1,'OPĆI DIO'!$N$4:$W$137,9,FALSE))</f>
        <v/>
      </c>
      <c r="C284" s="50"/>
      <c r="D284" s="45" t="str">
        <f t="shared" si="47"/>
        <v/>
      </c>
      <c r="E284" s="50"/>
      <c r="F284" s="45" t="str">
        <f t="shared" si="48"/>
        <v/>
      </c>
      <c r="G284" s="82"/>
      <c r="H284" s="45" t="str">
        <f t="shared" si="49"/>
        <v/>
      </c>
      <c r="I284" s="45" t="str">
        <f t="shared" si="50"/>
        <v/>
      </c>
      <c r="J284" s="81"/>
      <c r="K284" s="81"/>
      <c r="L284" s="81"/>
      <c r="M284" s="49"/>
      <c r="N284" s="246" t="str">
        <f>IF(C284="","",'OPĆI DIO'!$C$1)</f>
        <v/>
      </c>
      <c r="O284" s="40" t="str">
        <f t="shared" si="51"/>
        <v/>
      </c>
      <c r="P284" s="40" t="str">
        <f t="shared" si="52"/>
        <v/>
      </c>
      <c r="Q284" s="40" t="str">
        <f t="shared" si="53"/>
        <v/>
      </c>
      <c r="R284" s="40" t="str">
        <f t="shared" si="54"/>
        <v/>
      </c>
      <c r="S284" s="40" t="str">
        <f t="shared" si="55"/>
        <v/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/>
      </c>
      <c r="B285" s="44" t="str">
        <f>IF(C285="","",VLOOKUP('OPĆI DIO'!$C$1,'OPĆI DIO'!$N$4:$W$137,9,FALSE))</f>
        <v/>
      </c>
      <c r="C285" s="50"/>
      <c r="D285" s="45" t="str">
        <f t="shared" si="47"/>
        <v/>
      </c>
      <c r="E285" s="50"/>
      <c r="F285" s="45" t="str">
        <f t="shared" si="48"/>
        <v/>
      </c>
      <c r="G285" s="82"/>
      <c r="H285" s="45" t="str">
        <f t="shared" si="49"/>
        <v/>
      </c>
      <c r="I285" s="45" t="str">
        <f t="shared" si="50"/>
        <v/>
      </c>
      <c r="J285" s="81"/>
      <c r="K285" s="81"/>
      <c r="L285" s="81"/>
      <c r="M285" s="49"/>
      <c r="N285" s="246" t="str">
        <f>IF(C285="","",'OPĆI DIO'!$C$1)</f>
        <v/>
      </c>
      <c r="O285" s="40" t="str">
        <f t="shared" si="51"/>
        <v/>
      </c>
      <c r="P285" s="40" t="str">
        <f t="shared" si="52"/>
        <v/>
      </c>
      <c r="Q285" s="40" t="str">
        <f t="shared" si="53"/>
        <v/>
      </c>
      <c r="R285" s="40" t="str">
        <f t="shared" si="54"/>
        <v/>
      </c>
      <c r="S285" s="40" t="str">
        <f t="shared" si="55"/>
        <v/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/>
      </c>
      <c r="B286" s="44" t="str">
        <f>IF(C286="","",VLOOKUP('OPĆI DIO'!$C$1,'OPĆI DIO'!$N$4:$W$137,9,FALSE))</f>
        <v/>
      </c>
      <c r="C286" s="50"/>
      <c r="D286" s="45" t="str">
        <f t="shared" si="47"/>
        <v/>
      </c>
      <c r="E286" s="50"/>
      <c r="F286" s="45" t="str">
        <f t="shared" si="48"/>
        <v/>
      </c>
      <c r="G286" s="82"/>
      <c r="H286" s="45" t="str">
        <f t="shared" si="49"/>
        <v/>
      </c>
      <c r="I286" s="45" t="str">
        <f t="shared" si="50"/>
        <v/>
      </c>
      <c r="J286" s="81"/>
      <c r="K286" s="81"/>
      <c r="L286" s="81"/>
      <c r="M286" s="49"/>
      <c r="N286" s="246" t="str">
        <f>IF(C286="","",'OPĆI DIO'!$C$1)</f>
        <v/>
      </c>
      <c r="O286" s="40" t="str">
        <f t="shared" si="51"/>
        <v/>
      </c>
      <c r="P286" s="40" t="str">
        <f t="shared" si="52"/>
        <v/>
      </c>
      <c r="Q286" s="40" t="str">
        <f t="shared" si="53"/>
        <v/>
      </c>
      <c r="R286" s="40" t="str">
        <f t="shared" si="54"/>
        <v/>
      </c>
      <c r="S286" s="40" t="str">
        <f t="shared" si="55"/>
        <v/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/>
      </c>
      <c r="B287" s="44" t="str">
        <f>IF(C287="","",VLOOKUP('OPĆI DIO'!$C$1,'OPĆI DIO'!$N$4:$W$137,9,FALSE))</f>
        <v/>
      </c>
      <c r="C287" s="50"/>
      <c r="D287" s="45" t="str">
        <f t="shared" si="47"/>
        <v/>
      </c>
      <c r="E287" s="50"/>
      <c r="F287" s="45" t="str">
        <f t="shared" si="48"/>
        <v/>
      </c>
      <c r="G287" s="82"/>
      <c r="H287" s="45" t="str">
        <f t="shared" si="49"/>
        <v/>
      </c>
      <c r="I287" s="45" t="str">
        <f t="shared" si="50"/>
        <v/>
      </c>
      <c r="J287" s="81"/>
      <c r="K287" s="81"/>
      <c r="L287" s="81"/>
      <c r="M287" s="49"/>
      <c r="N287" s="246" t="str">
        <f>IF(C287="","",'OPĆI DIO'!$C$1)</f>
        <v/>
      </c>
      <c r="O287" s="40" t="str">
        <f t="shared" si="51"/>
        <v/>
      </c>
      <c r="P287" s="40" t="str">
        <f t="shared" si="52"/>
        <v/>
      </c>
      <c r="Q287" s="40" t="str">
        <f t="shared" si="53"/>
        <v/>
      </c>
      <c r="R287" s="40" t="str">
        <f t="shared" si="54"/>
        <v/>
      </c>
      <c r="S287" s="40" t="str">
        <f t="shared" si="55"/>
        <v/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/>
      </c>
      <c r="B288" s="44" t="str">
        <f>IF(C288="","",VLOOKUP('OPĆI DIO'!$C$1,'OPĆI DIO'!$N$4:$W$137,9,FALSE))</f>
        <v/>
      </c>
      <c r="C288" s="50"/>
      <c r="D288" s="45" t="str">
        <f t="shared" si="47"/>
        <v/>
      </c>
      <c r="E288" s="50"/>
      <c r="F288" s="45" t="str">
        <f t="shared" si="48"/>
        <v/>
      </c>
      <c r="G288" s="82"/>
      <c r="H288" s="45" t="str">
        <f t="shared" si="49"/>
        <v/>
      </c>
      <c r="I288" s="45" t="str">
        <f t="shared" si="50"/>
        <v/>
      </c>
      <c r="J288" s="81"/>
      <c r="K288" s="81"/>
      <c r="L288" s="81"/>
      <c r="M288" s="49"/>
      <c r="N288" s="246" t="str">
        <f>IF(C288="","",'OPĆI DIO'!$C$1)</f>
        <v/>
      </c>
      <c r="O288" s="40" t="str">
        <f t="shared" si="51"/>
        <v/>
      </c>
      <c r="P288" s="40" t="str">
        <f t="shared" si="52"/>
        <v/>
      </c>
      <c r="Q288" s="40" t="str">
        <f t="shared" si="53"/>
        <v/>
      </c>
      <c r="R288" s="40" t="str">
        <f t="shared" si="54"/>
        <v/>
      </c>
      <c r="S288" s="40" t="str">
        <f t="shared" si="55"/>
        <v/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/>
      </c>
      <c r="B289" s="44" t="str">
        <f>IF(C289="","",VLOOKUP('OPĆI DIO'!$C$1,'OPĆI DIO'!$N$4:$W$137,9,FALSE))</f>
        <v/>
      </c>
      <c r="C289" s="50"/>
      <c r="D289" s="45" t="str">
        <f t="shared" si="47"/>
        <v/>
      </c>
      <c r="E289" s="50"/>
      <c r="F289" s="45" t="str">
        <f t="shared" si="48"/>
        <v/>
      </c>
      <c r="G289" s="82"/>
      <c r="H289" s="45" t="str">
        <f t="shared" si="49"/>
        <v/>
      </c>
      <c r="I289" s="45" t="str">
        <f t="shared" si="50"/>
        <v/>
      </c>
      <c r="J289" s="81"/>
      <c r="K289" s="81"/>
      <c r="L289" s="81"/>
      <c r="M289" s="49"/>
      <c r="N289" s="246" t="str">
        <f>IF(C289="","",'OPĆI DIO'!$C$1)</f>
        <v/>
      </c>
      <c r="O289" s="40" t="str">
        <f t="shared" si="51"/>
        <v/>
      </c>
      <c r="P289" s="40" t="str">
        <f t="shared" si="52"/>
        <v/>
      </c>
      <c r="Q289" s="40" t="str">
        <f t="shared" si="53"/>
        <v/>
      </c>
      <c r="R289" s="40" t="str">
        <f t="shared" si="54"/>
        <v/>
      </c>
      <c r="S289" s="40" t="str">
        <f t="shared" si="55"/>
        <v/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/>
      </c>
      <c r="B290" s="44" t="str">
        <f>IF(C290="","",VLOOKUP('OPĆI DIO'!$C$1,'OPĆI DIO'!$N$4:$W$137,9,FALSE))</f>
        <v/>
      </c>
      <c r="C290" s="50"/>
      <c r="D290" s="45" t="str">
        <f t="shared" si="47"/>
        <v/>
      </c>
      <c r="E290" s="50"/>
      <c r="F290" s="45" t="str">
        <f t="shared" si="48"/>
        <v/>
      </c>
      <c r="G290" s="82"/>
      <c r="H290" s="45" t="str">
        <f t="shared" si="49"/>
        <v/>
      </c>
      <c r="I290" s="45" t="str">
        <f t="shared" si="50"/>
        <v/>
      </c>
      <c r="J290" s="81"/>
      <c r="K290" s="81"/>
      <c r="L290" s="81"/>
      <c r="M290" s="49"/>
      <c r="N290" s="246" t="str">
        <f>IF(C290="","",'OPĆI DIO'!$C$1)</f>
        <v/>
      </c>
      <c r="O290" s="40" t="str">
        <f t="shared" si="51"/>
        <v/>
      </c>
      <c r="P290" s="40" t="str">
        <f t="shared" si="52"/>
        <v/>
      </c>
      <c r="Q290" s="40" t="str">
        <f t="shared" si="53"/>
        <v/>
      </c>
      <c r="R290" s="40" t="str">
        <f t="shared" si="54"/>
        <v/>
      </c>
      <c r="S290" s="40" t="str">
        <f t="shared" si="55"/>
        <v/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/>
      </c>
      <c r="B291" s="44" t="str">
        <f>IF(C291="","",VLOOKUP('OPĆI DIO'!$C$1,'OPĆI DIO'!$N$4:$W$137,9,FALSE))</f>
        <v/>
      </c>
      <c r="C291" s="50"/>
      <c r="D291" s="45" t="str">
        <f t="shared" si="47"/>
        <v/>
      </c>
      <c r="E291" s="50"/>
      <c r="F291" s="45" t="str">
        <f t="shared" si="48"/>
        <v/>
      </c>
      <c r="G291" s="82"/>
      <c r="H291" s="45" t="str">
        <f t="shared" si="49"/>
        <v/>
      </c>
      <c r="I291" s="45" t="str">
        <f t="shared" si="50"/>
        <v/>
      </c>
      <c r="J291" s="81"/>
      <c r="K291" s="81"/>
      <c r="L291" s="81"/>
      <c r="M291" s="49"/>
      <c r="N291" s="246" t="str">
        <f>IF(C291="","",'OPĆI DIO'!$C$1)</f>
        <v/>
      </c>
      <c r="O291" s="40" t="str">
        <f t="shared" si="51"/>
        <v/>
      </c>
      <c r="P291" s="40" t="str">
        <f t="shared" si="52"/>
        <v/>
      </c>
      <c r="Q291" s="40" t="str">
        <f t="shared" si="53"/>
        <v/>
      </c>
      <c r="R291" s="40" t="str">
        <f t="shared" si="54"/>
        <v/>
      </c>
      <c r="S291" s="40" t="str">
        <f t="shared" si="55"/>
        <v/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/>
      </c>
      <c r="B292" s="44" t="str">
        <f>IF(C292="","",VLOOKUP('OPĆI DIO'!$C$1,'OPĆI DIO'!$N$4:$W$137,9,FALSE))</f>
        <v/>
      </c>
      <c r="C292" s="50"/>
      <c r="D292" s="45" t="str">
        <f t="shared" si="47"/>
        <v/>
      </c>
      <c r="E292" s="50"/>
      <c r="F292" s="45" t="str">
        <f t="shared" si="48"/>
        <v/>
      </c>
      <c r="G292" s="82"/>
      <c r="H292" s="45" t="str">
        <f t="shared" si="49"/>
        <v/>
      </c>
      <c r="I292" s="45" t="str">
        <f t="shared" si="50"/>
        <v/>
      </c>
      <c r="J292" s="81"/>
      <c r="K292" s="81"/>
      <c r="L292" s="81"/>
      <c r="M292" s="49"/>
      <c r="N292" s="246" t="str">
        <f>IF(C292="","",'OPĆI DIO'!$C$1)</f>
        <v/>
      </c>
      <c r="O292" s="40" t="str">
        <f t="shared" si="51"/>
        <v/>
      </c>
      <c r="P292" s="40" t="str">
        <f t="shared" si="52"/>
        <v/>
      </c>
      <c r="Q292" s="40" t="str">
        <f t="shared" si="53"/>
        <v/>
      </c>
      <c r="R292" s="40" t="str">
        <f t="shared" si="54"/>
        <v/>
      </c>
      <c r="S292" s="40" t="str">
        <f t="shared" si="55"/>
        <v/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/>
      </c>
      <c r="B293" s="44" t="str">
        <f>IF(C293="","",VLOOKUP('OPĆI DIO'!$C$1,'OPĆI DIO'!$N$4:$W$137,9,FALSE))</f>
        <v/>
      </c>
      <c r="C293" s="50"/>
      <c r="D293" s="45" t="str">
        <f t="shared" si="47"/>
        <v/>
      </c>
      <c r="E293" s="50"/>
      <c r="F293" s="45" t="str">
        <f t="shared" si="48"/>
        <v/>
      </c>
      <c r="G293" s="82"/>
      <c r="H293" s="45" t="str">
        <f t="shared" si="49"/>
        <v/>
      </c>
      <c r="I293" s="45" t="str">
        <f t="shared" si="50"/>
        <v/>
      </c>
      <c r="J293" s="81"/>
      <c r="K293" s="81"/>
      <c r="L293" s="81"/>
      <c r="M293" s="49"/>
      <c r="N293" s="246" t="str">
        <f>IF(C293="","",'OPĆI DIO'!$C$1)</f>
        <v/>
      </c>
      <c r="O293" s="40" t="str">
        <f t="shared" si="51"/>
        <v/>
      </c>
      <c r="P293" s="40" t="str">
        <f t="shared" si="52"/>
        <v/>
      </c>
      <c r="Q293" s="40" t="str">
        <f t="shared" si="53"/>
        <v/>
      </c>
      <c r="R293" s="40" t="str">
        <f t="shared" si="54"/>
        <v/>
      </c>
      <c r="S293" s="40" t="str">
        <f t="shared" si="55"/>
        <v/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/>
      </c>
      <c r="B294" s="44" t="str">
        <f>IF(C294="","",VLOOKUP('OPĆI DIO'!$C$1,'OPĆI DIO'!$N$4:$W$137,9,FALSE))</f>
        <v/>
      </c>
      <c r="C294" s="50"/>
      <c r="D294" s="45" t="str">
        <f t="shared" si="47"/>
        <v/>
      </c>
      <c r="E294" s="50"/>
      <c r="F294" s="45" t="str">
        <f t="shared" si="48"/>
        <v/>
      </c>
      <c r="G294" s="82"/>
      <c r="H294" s="45" t="str">
        <f t="shared" si="49"/>
        <v/>
      </c>
      <c r="I294" s="45" t="str">
        <f t="shared" si="50"/>
        <v/>
      </c>
      <c r="J294" s="81"/>
      <c r="K294" s="81"/>
      <c r="L294" s="81"/>
      <c r="M294" s="49"/>
      <c r="N294" s="246" t="str">
        <f>IF(C294="","",'OPĆI DIO'!$C$1)</f>
        <v/>
      </c>
      <c r="O294" s="40" t="str">
        <f t="shared" si="51"/>
        <v/>
      </c>
      <c r="P294" s="40" t="str">
        <f t="shared" si="52"/>
        <v/>
      </c>
      <c r="Q294" s="40" t="str">
        <f t="shared" si="53"/>
        <v/>
      </c>
      <c r="R294" s="40" t="str">
        <f t="shared" si="54"/>
        <v/>
      </c>
      <c r="S294" s="40" t="str">
        <f t="shared" si="55"/>
        <v/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/>
      </c>
      <c r="B295" s="44" t="str">
        <f>IF(C295="","",VLOOKUP('OPĆI DIO'!$C$1,'OPĆI DIO'!$N$4:$W$137,9,FALSE))</f>
        <v/>
      </c>
      <c r="C295" s="50"/>
      <c r="D295" s="45" t="str">
        <f t="shared" si="47"/>
        <v/>
      </c>
      <c r="E295" s="50"/>
      <c r="F295" s="45" t="str">
        <f t="shared" si="48"/>
        <v/>
      </c>
      <c r="G295" s="82"/>
      <c r="H295" s="45" t="str">
        <f t="shared" si="49"/>
        <v/>
      </c>
      <c r="I295" s="45" t="str">
        <f t="shared" si="50"/>
        <v/>
      </c>
      <c r="J295" s="81"/>
      <c r="K295" s="81"/>
      <c r="L295" s="81"/>
      <c r="M295" s="49"/>
      <c r="N295" s="246" t="str">
        <f>IF(C295="","",'OPĆI DIO'!$C$1)</f>
        <v/>
      </c>
      <c r="O295" s="40" t="str">
        <f t="shared" si="51"/>
        <v/>
      </c>
      <c r="P295" s="40" t="str">
        <f t="shared" si="52"/>
        <v/>
      </c>
      <c r="Q295" s="40" t="str">
        <f t="shared" si="53"/>
        <v/>
      </c>
      <c r="R295" s="40" t="str">
        <f t="shared" si="54"/>
        <v/>
      </c>
      <c r="S295" s="40" t="str">
        <f t="shared" si="55"/>
        <v/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/>
      </c>
      <c r="B296" s="44" t="str">
        <f>IF(C296="","",VLOOKUP('OPĆI DIO'!$C$1,'OPĆI DIO'!$N$4:$W$137,9,FALSE))</f>
        <v/>
      </c>
      <c r="C296" s="50"/>
      <c r="D296" s="45" t="str">
        <f t="shared" si="47"/>
        <v/>
      </c>
      <c r="E296" s="50"/>
      <c r="F296" s="45" t="str">
        <f t="shared" si="48"/>
        <v/>
      </c>
      <c r="G296" s="82"/>
      <c r="H296" s="45" t="str">
        <f t="shared" si="49"/>
        <v/>
      </c>
      <c r="I296" s="45" t="str">
        <f t="shared" si="50"/>
        <v/>
      </c>
      <c r="J296" s="81"/>
      <c r="K296" s="81"/>
      <c r="L296" s="81"/>
      <c r="M296" s="49"/>
      <c r="N296" s="246" t="str">
        <f>IF(C296="","",'OPĆI DIO'!$C$1)</f>
        <v/>
      </c>
      <c r="O296" s="40" t="str">
        <f t="shared" si="51"/>
        <v/>
      </c>
      <c r="P296" s="40" t="str">
        <f t="shared" si="52"/>
        <v/>
      </c>
      <c r="Q296" s="40" t="str">
        <f t="shared" si="53"/>
        <v/>
      </c>
      <c r="R296" s="40" t="str">
        <f t="shared" si="54"/>
        <v/>
      </c>
      <c r="S296" s="40" t="str">
        <f t="shared" si="55"/>
        <v/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/>
      </c>
      <c r="B297" s="44" t="str">
        <f>IF(C297="","",VLOOKUP('OPĆI DIO'!$C$1,'OPĆI DIO'!$N$4:$W$137,9,FALSE))</f>
        <v/>
      </c>
      <c r="C297" s="50"/>
      <c r="D297" s="45" t="str">
        <f t="shared" si="47"/>
        <v/>
      </c>
      <c r="E297" s="50"/>
      <c r="F297" s="45" t="str">
        <f t="shared" si="48"/>
        <v/>
      </c>
      <c r="G297" s="82"/>
      <c r="H297" s="45" t="str">
        <f t="shared" si="49"/>
        <v/>
      </c>
      <c r="I297" s="45" t="str">
        <f t="shared" si="50"/>
        <v/>
      </c>
      <c r="J297" s="81"/>
      <c r="K297" s="81"/>
      <c r="L297" s="81"/>
      <c r="M297" s="49"/>
      <c r="N297" s="246" t="str">
        <f>IF(C297="","",'OPĆI DIO'!$C$1)</f>
        <v/>
      </c>
      <c r="O297" s="40" t="str">
        <f t="shared" si="51"/>
        <v/>
      </c>
      <c r="P297" s="40" t="str">
        <f t="shared" si="52"/>
        <v/>
      </c>
      <c r="Q297" s="40" t="str">
        <f t="shared" si="53"/>
        <v/>
      </c>
      <c r="R297" s="40" t="str">
        <f t="shared" si="54"/>
        <v/>
      </c>
      <c r="S297" s="40" t="str">
        <f t="shared" si="55"/>
        <v/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/>
      </c>
      <c r="B298" s="44" t="str">
        <f>IF(C298="","",VLOOKUP('OPĆI DIO'!$C$1,'OPĆI DIO'!$N$4:$W$137,9,FALSE))</f>
        <v/>
      </c>
      <c r="C298" s="50"/>
      <c r="D298" s="45" t="str">
        <f t="shared" si="47"/>
        <v/>
      </c>
      <c r="E298" s="50"/>
      <c r="F298" s="45" t="str">
        <f t="shared" si="48"/>
        <v/>
      </c>
      <c r="G298" s="82"/>
      <c r="H298" s="45" t="str">
        <f t="shared" si="49"/>
        <v/>
      </c>
      <c r="I298" s="45" t="str">
        <f t="shared" si="50"/>
        <v/>
      </c>
      <c r="J298" s="81"/>
      <c r="K298" s="81"/>
      <c r="L298" s="81"/>
      <c r="M298" s="49"/>
      <c r="N298" s="246" t="str">
        <f>IF(C298="","",'OPĆI DIO'!$C$1)</f>
        <v/>
      </c>
      <c r="O298" s="40" t="str">
        <f t="shared" si="51"/>
        <v/>
      </c>
      <c r="P298" s="40" t="str">
        <f t="shared" si="52"/>
        <v/>
      </c>
      <c r="Q298" s="40" t="str">
        <f t="shared" si="53"/>
        <v/>
      </c>
      <c r="R298" s="40" t="str">
        <f t="shared" si="54"/>
        <v/>
      </c>
      <c r="S298" s="40" t="str">
        <f t="shared" si="55"/>
        <v/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/>
      </c>
      <c r="B299" s="44" t="str">
        <f>IF(C299="","",VLOOKUP('OPĆI DIO'!$C$1,'OPĆI DIO'!$N$4:$W$137,9,FALSE))</f>
        <v/>
      </c>
      <c r="C299" s="50"/>
      <c r="D299" s="45" t="str">
        <f t="shared" si="47"/>
        <v/>
      </c>
      <c r="E299" s="50"/>
      <c r="F299" s="45" t="str">
        <f t="shared" si="48"/>
        <v/>
      </c>
      <c r="G299" s="82"/>
      <c r="H299" s="45" t="str">
        <f t="shared" si="49"/>
        <v/>
      </c>
      <c r="I299" s="45" t="str">
        <f t="shared" si="50"/>
        <v/>
      </c>
      <c r="J299" s="81"/>
      <c r="K299" s="81"/>
      <c r="L299" s="81"/>
      <c r="M299" s="49"/>
      <c r="N299" s="246" t="str">
        <f>IF(C299="","",'OPĆI DIO'!$C$1)</f>
        <v/>
      </c>
      <c r="O299" s="40" t="str">
        <f t="shared" si="51"/>
        <v/>
      </c>
      <c r="P299" s="40" t="str">
        <f t="shared" si="52"/>
        <v/>
      </c>
      <c r="Q299" s="40" t="str">
        <f t="shared" si="53"/>
        <v/>
      </c>
      <c r="R299" s="40" t="str">
        <f t="shared" si="54"/>
        <v/>
      </c>
      <c r="S299" s="40" t="str">
        <f t="shared" si="55"/>
        <v/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/>
      </c>
      <c r="B300" s="44" t="str">
        <f>IF(C300="","",VLOOKUP('OPĆI DIO'!$C$1,'OPĆI DIO'!$N$4:$W$137,9,FALSE))</f>
        <v/>
      </c>
      <c r="C300" s="50"/>
      <c r="D300" s="45" t="str">
        <f t="shared" si="47"/>
        <v/>
      </c>
      <c r="E300" s="50"/>
      <c r="F300" s="45" t="str">
        <f t="shared" si="48"/>
        <v/>
      </c>
      <c r="G300" s="82"/>
      <c r="H300" s="45" t="str">
        <f t="shared" si="49"/>
        <v/>
      </c>
      <c r="I300" s="45" t="str">
        <f t="shared" si="50"/>
        <v/>
      </c>
      <c r="J300" s="81"/>
      <c r="K300" s="81"/>
      <c r="L300" s="81"/>
      <c r="M300" s="49"/>
      <c r="N300" s="246" t="str">
        <f>IF(C300="","",'OPĆI DIO'!$C$1)</f>
        <v/>
      </c>
      <c r="O300" s="40" t="str">
        <f t="shared" si="51"/>
        <v/>
      </c>
      <c r="P300" s="40" t="str">
        <f t="shared" si="52"/>
        <v/>
      </c>
      <c r="Q300" s="40" t="str">
        <f t="shared" si="53"/>
        <v/>
      </c>
      <c r="R300" s="40" t="str">
        <f t="shared" si="54"/>
        <v/>
      </c>
      <c r="S300" s="40" t="str">
        <f t="shared" si="55"/>
        <v/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/>
      </c>
      <c r="B301" s="44" t="str">
        <f>IF(C301="","",VLOOKUP('OPĆI DIO'!$C$1,'OPĆI DIO'!$N$4:$W$137,9,FALSE))</f>
        <v/>
      </c>
      <c r="C301" s="50"/>
      <c r="D301" s="45" t="str">
        <f t="shared" si="47"/>
        <v/>
      </c>
      <c r="E301" s="50"/>
      <c r="F301" s="45" t="str">
        <f t="shared" si="48"/>
        <v/>
      </c>
      <c r="G301" s="82"/>
      <c r="H301" s="45" t="str">
        <f t="shared" si="49"/>
        <v/>
      </c>
      <c r="I301" s="45" t="str">
        <f t="shared" si="50"/>
        <v/>
      </c>
      <c r="J301" s="81"/>
      <c r="K301" s="81"/>
      <c r="L301" s="81"/>
      <c r="M301" s="49"/>
      <c r="N301" s="246" t="str">
        <f>IF(C301="","",'OPĆI DIO'!$C$1)</f>
        <v/>
      </c>
      <c r="O301" s="40" t="str">
        <f t="shared" si="51"/>
        <v/>
      </c>
      <c r="P301" s="40" t="str">
        <f t="shared" si="52"/>
        <v/>
      </c>
      <c r="Q301" s="40" t="str">
        <f t="shared" si="53"/>
        <v/>
      </c>
      <c r="R301" s="40" t="str">
        <f t="shared" si="54"/>
        <v/>
      </c>
      <c r="S301" s="40" t="str">
        <f t="shared" si="55"/>
        <v/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/>
      </c>
      <c r="B302" s="44" t="str">
        <f>IF(C302="","",VLOOKUP('OPĆI DIO'!$C$1,'OPĆI DIO'!$N$4:$W$137,9,FALSE))</f>
        <v/>
      </c>
      <c r="C302" s="50"/>
      <c r="D302" s="45" t="str">
        <f t="shared" si="47"/>
        <v/>
      </c>
      <c r="E302" s="50"/>
      <c r="F302" s="45" t="str">
        <f t="shared" si="48"/>
        <v/>
      </c>
      <c r="G302" s="82"/>
      <c r="H302" s="45" t="str">
        <f t="shared" si="49"/>
        <v/>
      </c>
      <c r="I302" s="45" t="str">
        <f t="shared" si="50"/>
        <v/>
      </c>
      <c r="J302" s="81"/>
      <c r="K302" s="81"/>
      <c r="L302" s="81"/>
      <c r="M302" s="49"/>
      <c r="N302" s="246" t="str">
        <f>IF(C302="","",'OPĆI DIO'!$C$1)</f>
        <v/>
      </c>
      <c r="O302" s="40" t="str">
        <f t="shared" si="51"/>
        <v/>
      </c>
      <c r="P302" s="40" t="str">
        <f t="shared" si="52"/>
        <v/>
      </c>
      <c r="Q302" s="40" t="str">
        <f t="shared" si="53"/>
        <v/>
      </c>
      <c r="R302" s="40" t="str">
        <f t="shared" si="54"/>
        <v/>
      </c>
      <c r="S302" s="40" t="str">
        <f t="shared" si="55"/>
        <v/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/>
      </c>
      <c r="B303" s="44" t="str">
        <f>IF(C303="","",VLOOKUP('OPĆI DIO'!$C$1,'OPĆI DIO'!$N$4:$W$137,9,FALSE))</f>
        <v/>
      </c>
      <c r="C303" s="50"/>
      <c r="D303" s="45" t="str">
        <f t="shared" si="47"/>
        <v/>
      </c>
      <c r="E303" s="50"/>
      <c r="F303" s="45" t="str">
        <f t="shared" si="48"/>
        <v/>
      </c>
      <c r="G303" s="82"/>
      <c r="H303" s="45" t="str">
        <f t="shared" si="49"/>
        <v/>
      </c>
      <c r="I303" s="45" t="str">
        <f t="shared" si="50"/>
        <v/>
      </c>
      <c r="J303" s="81"/>
      <c r="K303" s="81"/>
      <c r="L303" s="81"/>
      <c r="M303" s="49"/>
      <c r="N303" s="246" t="str">
        <f>IF(C303="","",'OPĆI DIO'!$C$1)</f>
        <v/>
      </c>
      <c r="O303" s="40" t="str">
        <f t="shared" si="51"/>
        <v/>
      </c>
      <c r="P303" s="40" t="str">
        <f t="shared" si="52"/>
        <v/>
      </c>
      <c r="Q303" s="40" t="str">
        <f t="shared" si="53"/>
        <v/>
      </c>
      <c r="R303" s="40" t="str">
        <f t="shared" si="54"/>
        <v/>
      </c>
      <c r="S303" s="40" t="str">
        <f t="shared" si="55"/>
        <v/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 xr:uid="{00000000-0009-0000-0000-000002000000}"/>
  <sortState xmlns:xlrd2="http://schemas.microsoft.com/office/spreadsheetml/2017/richdata2" ref="AC9:AD71">
    <sortCondition ref="AC6"/>
  </sortState>
  <mergeCells count="1">
    <mergeCell ref="A1:D1"/>
  </mergeCells>
  <conditionalFormatting sqref="M3:M501">
    <cfRule type="expression" dxfId="0" priority="2">
      <formula>IF(OR(E3=3691,E3=3692,E3=3693,E3=3694),1,0)</formula>
    </cfRule>
  </conditionalFormatting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dataValidations xWindow="849" yWindow="92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49" yWindow="925" count="1">
        <x14:dataValidation type="list" allowBlank="1" showInputMessage="1" showErrorMessage="1" xr:uid="{00000000-0002-0000-0200-000004000000}">
          <x14:formula1>
            <xm:f>IF(OR(E3=3691,E3=3692,E3=3693,E3=3694),'KORISNICI DP'!$D$4:$D$614,$M$1)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zoomScale="90" zoomScaleNormal="90" workbookViewId="0">
      <pane ySplit="2" topLeftCell="A3" activePane="bottomLeft" state="frozen"/>
      <selection pane="bottomLeft" activeCell="K24" sqref="K24"/>
    </sheetView>
  </sheetViews>
  <sheetFormatPr defaultColWidth="0" defaultRowHeight="15"/>
  <cols>
    <col min="1" max="1" width="12.85546875" style="40" customWidth="1"/>
    <col min="2" max="2" width="32.140625" style="40" customWidth="1"/>
    <col min="3" max="3" width="11.7109375" style="40" customWidth="1"/>
    <col min="4" max="4" width="25.42578125" style="40" customWidth="1"/>
    <col min="5" max="5" width="16.42578125" style="40" customWidth="1"/>
    <col min="6" max="6" width="30.28515625" style="40" customWidth="1"/>
    <col min="7" max="7" width="6.140625" style="40" bestFit="1" customWidth="1"/>
    <col min="8" max="8" width="16.42578125" style="41" customWidth="1"/>
    <col min="9" max="9" width="15.7109375" style="41" customWidth="1"/>
    <col min="10" max="10" width="15.140625" style="41" customWidth="1"/>
    <col min="11" max="11" width="33.7109375" style="41" customWidth="1"/>
    <col min="12" max="13" width="9.5703125" style="41" customWidth="1"/>
    <col min="14" max="14" width="15.140625" style="41" customWidth="1"/>
    <col min="15" max="15" width="18.28515625" style="41" customWidth="1"/>
    <col min="16" max="16" width="51.7109375" style="41" customWidth="1"/>
    <col min="17" max="22" width="9.140625" style="40" hidden="1" customWidth="1"/>
    <col min="23" max="23" width="46.5703125" style="40" hidden="1" customWidth="1"/>
    <col min="24" max="25" width="9.140625" style="40" hidden="1" customWidth="1"/>
    <col min="26" max="26" width="58.85546875" style="40" hidden="1" customWidth="1"/>
    <col min="27" max="30" width="9.140625" style="40" hidden="1" customWidth="1"/>
    <col min="31" max="31" width="14.7109375" style="40" hidden="1" customWidth="1"/>
    <col min="32" max="34" width="0" style="40" hidden="1" customWidth="1"/>
    <col min="35" max="16384" width="9.140625" style="40" hidden="1"/>
  </cols>
  <sheetData>
    <row r="1" spans="1:34" ht="35.25" customHeight="1">
      <c r="A1" s="388" t="s">
        <v>656</v>
      </c>
      <c r="B1" s="388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60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331">
        <v>51</v>
      </c>
      <c r="B3" s="45" t="str">
        <f t="shared" ref="B3" si="0">IFERROR(VLOOKUP(A3,$V$6:$W$23,2,FALSE),"")</f>
        <v>Pomoći EU</v>
      </c>
      <c r="C3" s="333">
        <v>3211</v>
      </c>
      <c r="D3" s="45" t="str">
        <f>IFERROR(VLOOKUP(C3,$Y$5:$AA$129,2,FALSE),"")</f>
        <v>Službena putovanja</v>
      </c>
      <c r="E3" s="328" t="s">
        <v>1683</v>
      </c>
      <c r="F3" s="45" t="str">
        <f>IFERROR(VLOOKUP(E3,$AE$6:$AF$1090,2,FALSE),"")</f>
        <v>LIFE LYNX 16/NAT/SI/000634</v>
      </c>
      <c r="G3" s="45" t="str">
        <f>IFERROR(VLOOKUP(E3,$AE$6:$AH$1090,4,FALSE),"")</f>
        <v>0942</v>
      </c>
      <c r="H3" s="224">
        <v>300</v>
      </c>
      <c r="I3" s="224"/>
      <c r="J3" s="224"/>
      <c r="K3" s="93"/>
      <c r="L3" s="92"/>
      <c r="M3" s="92"/>
      <c r="N3" s="93"/>
      <c r="O3" s="218"/>
      <c r="P3" s="49"/>
      <c r="Q3" s="246" t="str">
        <f>IF(C3="","",'OPĆI DIO'!$C$1)</f>
        <v>21053 VELEUČILIŠTE U KARLOVCU</v>
      </c>
      <c r="R3" s="40" t="str">
        <f>LEFT(C3,3)</f>
        <v>321</v>
      </c>
      <c r="S3" s="40" t="str">
        <f>LEFT(C3,2)</f>
        <v>32</v>
      </c>
      <c r="T3" s="40" t="str">
        <f>MID(G3,2,2)</f>
        <v>94</v>
      </c>
      <c r="U3" s="40" t="str">
        <f>LEFT(C3,1)</f>
        <v>3</v>
      </c>
    </row>
    <row r="4" spans="1:34">
      <c r="A4" s="331">
        <v>52</v>
      </c>
      <c r="B4" s="45" t="str">
        <f t="shared" ref="B4:B67" si="1">IFERROR(VLOOKUP(A4,$V$6:$W$23,2,FALSE),"")</f>
        <v>Ostale pomoći</v>
      </c>
      <c r="C4" s="333">
        <v>3211</v>
      </c>
      <c r="D4" s="45" t="str">
        <f t="shared" ref="D4:D67" si="2">IFERROR(VLOOKUP(C4,$Y$5:$AA$129,2,FALSE),"")</f>
        <v>Službena putovanja</v>
      </c>
      <c r="E4" s="328" t="s">
        <v>696</v>
      </c>
      <c r="F4" s="45" t="str">
        <f t="shared" ref="F4:F67" si="3">IFERROR(VLOOKUP(E4,$AE$6:$AF$1090,2,FALSE),"")</f>
        <v>ERASMUS+ KA107</v>
      </c>
      <c r="G4" s="45" t="str">
        <f t="shared" ref="G4:G67" si="4">IFERROR(VLOOKUP(E4,$AE$6:$AH$1090,4,FALSE),"")</f>
        <v>0942</v>
      </c>
      <c r="H4" s="224">
        <v>10000</v>
      </c>
      <c r="I4" s="224">
        <v>6000</v>
      </c>
      <c r="J4" s="224">
        <v>4000</v>
      </c>
      <c r="K4" s="93"/>
      <c r="L4" s="92"/>
      <c r="M4" s="92"/>
      <c r="N4" s="93"/>
      <c r="O4" s="218"/>
      <c r="P4" s="49"/>
      <c r="Q4" s="246" t="str">
        <f>IF(C4="","",'OPĆI DIO'!$C$1)</f>
        <v>21053 VELEUČILIŠTE U KARLOVCU</v>
      </c>
      <c r="R4" s="40" t="str">
        <f t="shared" ref="R4:R67" si="5">LEFT(C4,3)</f>
        <v>321</v>
      </c>
      <c r="S4" s="40" t="str">
        <f t="shared" ref="S4:S67" si="6">LEFT(C4,2)</f>
        <v>32</v>
      </c>
      <c r="T4" s="40" t="str">
        <f t="shared" ref="T4:T67" si="7">MID(G4,2,2)</f>
        <v>94</v>
      </c>
      <c r="U4" s="40" t="str">
        <f t="shared" ref="U4:U67" si="8">LEFT(C4,1)</f>
        <v>3</v>
      </c>
      <c r="Y4" s="46"/>
      <c r="Z4" s="46"/>
    </row>
    <row r="5" spans="1:34">
      <c r="A5" s="331">
        <v>52</v>
      </c>
      <c r="B5" s="45" t="str">
        <f t="shared" si="1"/>
        <v>Ostale pomoći</v>
      </c>
      <c r="C5" s="333">
        <v>3241</v>
      </c>
      <c r="D5" s="45" t="str">
        <f t="shared" si="2"/>
        <v>Naknade troškova osobama izvan radnog odnosa</v>
      </c>
      <c r="E5" s="328" t="s">
        <v>696</v>
      </c>
      <c r="F5" s="45" t="str">
        <f t="shared" si="3"/>
        <v>ERASMUS+ KA107</v>
      </c>
      <c r="G5" s="45" t="str">
        <f t="shared" si="4"/>
        <v>0942</v>
      </c>
      <c r="H5" s="224">
        <v>7408</v>
      </c>
      <c r="I5" s="224">
        <v>2273</v>
      </c>
      <c r="J5" s="224">
        <v>1108</v>
      </c>
      <c r="K5" s="93" t="s">
        <v>4828</v>
      </c>
      <c r="L5" s="92"/>
      <c r="M5" s="92"/>
      <c r="N5" s="93"/>
      <c r="O5" s="218"/>
      <c r="P5" s="49"/>
      <c r="Q5" s="246" t="str">
        <f>IF(C5="","",'OPĆI DIO'!$C$1)</f>
        <v>21053 VELEUČILIŠTE U KARLOVCU</v>
      </c>
      <c r="R5" s="40" t="str">
        <f t="shared" si="5"/>
        <v>324</v>
      </c>
      <c r="S5" s="40" t="str">
        <f t="shared" si="6"/>
        <v>32</v>
      </c>
      <c r="T5" s="40" t="str">
        <f t="shared" si="7"/>
        <v>94</v>
      </c>
      <c r="U5" s="40" t="str">
        <f t="shared" si="8"/>
        <v>3</v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331">
        <v>576</v>
      </c>
      <c r="B6" s="45" t="str">
        <f t="shared" si="1"/>
        <v>Fond solidarnosti Europske unije</v>
      </c>
      <c r="C6" s="333">
        <v>3232</v>
      </c>
      <c r="D6" s="45" t="str">
        <f t="shared" si="2"/>
        <v>Usluge tekućeg i investicijskog održavanja</v>
      </c>
      <c r="E6" s="328" t="s">
        <v>689</v>
      </c>
      <c r="F6" s="45" t="str">
        <f t="shared" si="3"/>
        <v>NOVI PODPROJEKT</v>
      </c>
      <c r="G6" s="45" t="str">
        <f t="shared" si="4"/>
        <v>NOVI PODPROJEKT</v>
      </c>
      <c r="H6" s="224">
        <v>199564</v>
      </c>
      <c r="I6" s="224"/>
      <c r="J6" s="224"/>
      <c r="K6" s="93" t="s">
        <v>4830</v>
      </c>
      <c r="L6" s="92">
        <v>44193</v>
      </c>
      <c r="M6" s="92">
        <v>45226</v>
      </c>
      <c r="N6" s="93" t="s">
        <v>4827</v>
      </c>
      <c r="O6" s="218" t="s">
        <v>4829</v>
      </c>
      <c r="P6" s="49"/>
      <c r="Q6" s="246" t="str">
        <f>IF(C6="","",'OPĆI DIO'!$C$1)</f>
        <v>21053 VELEUČILIŠTE U KARLOVCU</v>
      </c>
      <c r="R6" s="40" t="str">
        <f t="shared" si="5"/>
        <v>323</v>
      </c>
      <c r="S6" s="40" t="str">
        <f t="shared" si="6"/>
        <v>32</v>
      </c>
      <c r="T6" s="40" t="str">
        <f t="shared" si="7"/>
        <v>OV</v>
      </c>
      <c r="U6" s="40" t="str">
        <f t="shared" si="8"/>
        <v>3</v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331">
        <v>52</v>
      </c>
      <c r="B7" s="45" t="str">
        <f t="shared" si="1"/>
        <v>Ostale pomoći</v>
      </c>
      <c r="C7" s="333">
        <v>3111</v>
      </c>
      <c r="D7" s="45" t="str">
        <f t="shared" si="2"/>
        <v>Plaće za redovan rad</v>
      </c>
      <c r="E7" s="328" t="s">
        <v>689</v>
      </c>
      <c r="F7" s="45" t="str">
        <f t="shared" si="3"/>
        <v>NOVI PODPROJEKT</v>
      </c>
      <c r="G7" s="45" t="str">
        <f t="shared" si="4"/>
        <v>NOVI PODPROJEKT</v>
      </c>
      <c r="H7" s="224">
        <v>23000</v>
      </c>
      <c r="I7" s="224">
        <v>23000</v>
      </c>
      <c r="J7" s="224">
        <v>20000</v>
      </c>
      <c r="K7" s="93" t="s">
        <v>4830</v>
      </c>
      <c r="L7" s="92" t="s">
        <v>4831</v>
      </c>
      <c r="M7" s="92" t="s">
        <v>4832</v>
      </c>
      <c r="N7" s="93" t="s">
        <v>4833</v>
      </c>
      <c r="O7" s="218" t="s">
        <v>4834</v>
      </c>
      <c r="P7" s="49"/>
      <c r="Q7" s="246" t="str">
        <f>IF(C7="","",'OPĆI DIO'!$C$1)</f>
        <v>21053 VELEUČILIŠTE U KARLOVCU</v>
      </c>
      <c r="R7" s="40" t="str">
        <f t="shared" si="5"/>
        <v>311</v>
      </c>
      <c r="S7" s="40" t="str">
        <f t="shared" si="6"/>
        <v>31</v>
      </c>
      <c r="T7" s="40" t="str">
        <f t="shared" si="7"/>
        <v>OV</v>
      </c>
      <c r="U7" s="40" t="str">
        <f t="shared" si="8"/>
        <v>3</v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331">
        <v>52</v>
      </c>
      <c r="B8" s="45" t="str">
        <f t="shared" si="1"/>
        <v>Ostale pomoći</v>
      </c>
      <c r="C8" s="333">
        <v>3293</v>
      </c>
      <c r="D8" s="45" t="str">
        <f t="shared" si="2"/>
        <v>Reprezentacija</v>
      </c>
      <c r="E8" s="328" t="s">
        <v>689</v>
      </c>
      <c r="F8" s="45" t="str">
        <f t="shared" si="3"/>
        <v>NOVI PODPROJEKT</v>
      </c>
      <c r="G8" s="45" t="str">
        <f t="shared" si="4"/>
        <v>NOVI PODPROJEKT</v>
      </c>
      <c r="H8" s="224">
        <v>13000</v>
      </c>
      <c r="I8" s="224">
        <v>13000</v>
      </c>
      <c r="J8" s="224">
        <v>8000</v>
      </c>
      <c r="K8" s="93" t="s">
        <v>4830</v>
      </c>
      <c r="L8" s="92" t="s">
        <v>4831</v>
      </c>
      <c r="M8" s="92" t="s">
        <v>4832</v>
      </c>
      <c r="N8" s="93" t="s">
        <v>4833</v>
      </c>
      <c r="O8" s="218" t="s">
        <v>4834</v>
      </c>
      <c r="P8" s="49"/>
      <c r="Q8" s="246" t="str">
        <f>IF(C8="","",'OPĆI DIO'!$C$1)</f>
        <v>21053 VELEUČILIŠTE U KARLOVCU</v>
      </c>
      <c r="R8" s="40" t="str">
        <f t="shared" si="5"/>
        <v>329</v>
      </c>
      <c r="S8" s="40" t="str">
        <f t="shared" si="6"/>
        <v>32</v>
      </c>
      <c r="T8" s="40" t="str">
        <f t="shared" si="7"/>
        <v>OV</v>
      </c>
      <c r="U8" s="40" t="str">
        <f t="shared" si="8"/>
        <v>3</v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331">
        <v>52</v>
      </c>
      <c r="B9" s="45" t="str">
        <f t="shared" si="1"/>
        <v>Ostale pomoći</v>
      </c>
      <c r="C9" s="333">
        <v>3213</v>
      </c>
      <c r="D9" s="45" t="str">
        <f t="shared" si="2"/>
        <v>Stručno usavršavanje zaposlenika</v>
      </c>
      <c r="E9" s="328" t="s">
        <v>689</v>
      </c>
      <c r="F9" s="45" t="str">
        <f t="shared" si="3"/>
        <v>NOVI PODPROJEKT</v>
      </c>
      <c r="G9" s="45" t="str">
        <f t="shared" si="4"/>
        <v>NOVI PODPROJEKT</v>
      </c>
      <c r="H9" s="224">
        <v>14000</v>
      </c>
      <c r="I9" s="224">
        <v>14000</v>
      </c>
      <c r="J9" s="224">
        <v>10000</v>
      </c>
      <c r="K9" s="93" t="s">
        <v>4830</v>
      </c>
      <c r="L9" s="92" t="s">
        <v>4831</v>
      </c>
      <c r="M9" s="92" t="s">
        <v>4832</v>
      </c>
      <c r="N9" s="93" t="s">
        <v>4833</v>
      </c>
      <c r="O9" s="218" t="s">
        <v>4834</v>
      </c>
      <c r="P9" s="49"/>
      <c r="Q9" s="246" t="str">
        <f>IF(C9="","",'OPĆI DIO'!$C$1)</f>
        <v>21053 VELEUČILIŠTE U KARLOVCU</v>
      </c>
      <c r="R9" s="40" t="str">
        <f t="shared" si="5"/>
        <v>321</v>
      </c>
      <c r="S9" s="40" t="str">
        <f t="shared" si="6"/>
        <v>32</v>
      </c>
      <c r="T9" s="40" t="str">
        <f t="shared" si="7"/>
        <v>OV</v>
      </c>
      <c r="U9" s="40" t="str">
        <f t="shared" si="8"/>
        <v>3</v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331">
        <v>52</v>
      </c>
      <c r="B10" s="45" t="str">
        <f t="shared" si="1"/>
        <v>Ostale pomoći</v>
      </c>
      <c r="C10" s="333">
        <v>4227</v>
      </c>
      <c r="D10" s="45" t="str">
        <f t="shared" si="2"/>
        <v>Uređaji, strojevi i oprema za ostale namjene</v>
      </c>
      <c r="E10" s="328" t="s">
        <v>689</v>
      </c>
      <c r="F10" s="45" t="str">
        <f t="shared" si="3"/>
        <v>NOVI PODPROJEKT</v>
      </c>
      <c r="G10" s="45" t="str">
        <f t="shared" si="4"/>
        <v>NOVI PODPROJEKT</v>
      </c>
      <c r="H10" s="224">
        <v>40000</v>
      </c>
      <c r="I10" s="224">
        <v>15000</v>
      </c>
      <c r="J10" s="224">
        <v>27000</v>
      </c>
      <c r="K10" s="93" t="s">
        <v>4830</v>
      </c>
      <c r="L10" s="92" t="s">
        <v>4831</v>
      </c>
      <c r="M10" s="92" t="s">
        <v>4832</v>
      </c>
      <c r="N10" s="93" t="s">
        <v>4833</v>
      </c>
      <c r="O10" s="218" t="s">
        <v>4834</v>
      </c>
      <c r="P10" s="49"/>
      <c r="Q10" s="246" t="str">
        <f>IF(C10="","",'OPĆI DIO'!$C$1)</f>
        <v>21053 VELEUČILIŠTE U KARLOVCU</v>
      </c>
      <c r="R10" s="40" t="str">
        <f t="shared" si="5"/>
        <v>422</v>
      </c>
      <c r="S10" s="40" t="str">
        <f t="shared" si="6"/>
        <v>42</v>
      </c>
      <c r="T10" s="40" t="str">
        <f t="shared" si="7"/>
        <v>OV</v>
      </c>
      <c r="U10" s="40" t="str">
        <f t="shared" si="8"/>
        <v>4</v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331">
        <v>51</v>
      </c>
      <c r="B11" s="45" t="str">
        <f t="shared" si="1"/>
        <v>Pomoći EU</v>
      </c>
      <c r="C11" s="333">
        <v>3111</v>
      </c>
      <c r="D11" s="45" t="str">
        <f t="shared" si="2"/>
        <v>Plaće za redovan rad</v>
      </c>
      <c r="E11" s="328" t="s">
        <v>689</v>
      </c>
      <c r="F11" s="45" t="str">
        <f t="shared" si="3"/>
        <v>NOVI PODPROJEKT</v>
      </c>
      <c r="G11" s="45" t="str">
        <f t="shared" si="4"/>
        <v>NOVI PODPROJEKT</v>
      </c>
      <c r="H11" s="224">
        <v>1700</v>
      </c>
      <c r="I11" s="224">
        <v>2550</v>
      </c>
      <c r="J11" s="224"/>
      <c r="K11" s="93" t="s">
        <v>4835</v>
      </c>
      <c r="L11" s="92">
        <v>44896</v>
      </c>
      <c r="M11" s="92">
        <v>45991</v>
      </c>
      <c r="N11" s="93"/>
      <c r="O11" s="218"/>
      <c r="P11" s="49"/>
      <c r="Q11" s="246" t="str">
        <f>IF(C11="","",'OPĆI DIO'!$C$1)</f>
        <v>21053 VELEUČILIŠTE U KARLOVCU</v>
      </c>
      <c r="R11" s="40" t="str">
        <f t="shared" si="5"/>
        <v>311</v>
      </c>
      <c r="S11" s="40" t="str">
        <f t="shared" si="6"/>
        <v>31</v>
      </c>
      <c r="T11" s="40" t="str">
        <f t="shared" si="7"/>
        <v>OV</v>
      </c>
      <c r="U11" s="40" t="str">
        <f t="shared" si="8"/>
        <v>3</v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331">
        <v>51</v>
      </c>
      <c r="B12" s="45" t="str">
        <f t="shared" si="1"/>
        <v>Pomoći EU</v>
      </c>
      <c r="C12" s="333">
        <v>3132</v>
      </c>
      <c r="D12" s="45" t="str">
        <f t="shared" si="2"/>
        <v>Doprinosi za obvezno zdravstveno osiguranje</v>
      </c>
      <c r="E12" s="328" t="s">
        <v>689</v>
      </c>
      <c r="F12" s="45" t="str">
        <f t="shared" si="3"/>
        <v>NOVI PODPROJEKT</v>
      </c>
      <c r="G12" s="45" t="str">
        <f t="shared" si="4"/>
        <v>NOVI PODPROJEKT</v>
      </c>
      <c r="H12" s="224">
        <v>281</v>
      </c>
      <c r="I12" s="224">
        <v>413</v>
      </c>
      <c r="J12" s="224"/>
      <c r="K12" s="93" t="s">
        <v>4835</v>
      </c>
      <c r="L12" s="92">
        <v>44896</v>
      </c>
      <c r="M12" s="92">
        <v>45991</v>
      </c>
      <c r="N12" s="93"/>
      <c r="O12" s="218"/>
      <c r="P12" s="49"/>
      <c r="Q12" s="246" t="str">
        <f>IF(C12="","",'OPĆI DIO'!$C$1)</f>
        <v>21053 VELEUČILIŠTE U KARLOVCU</v>
      </c>
      <c r="R12" s="40" t="str">
        <f t="shared" si="5"/>
        <v>313</v>
      </c>
      <c r="S12" s="40" t="str">
        <f t="shared" si="6"/>
        <v>31</v>
      </c>
      <c r="T12" s="40" t="str">
        <f t="shared" si="7"/>
        <v>OV</v>
      </c>
      <c r="U12" s="40" t="str">
        <f t="shared" si="8"/>
        <v>3</v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331">
        <v>51</v>
      </c>
      <c r="B13" s="45" t="str">
        <f t="shared" si="1"/>
        <v>Pomoći EU</v>
      </c>
      <c r="C13" s="333">
        <v>3293</v>
      </c>
      <c r="D13" s="45" t="str">
        <f t="shared" si="2"/>
        <v>Reprezentacija</v>
      </c>
      <c r="E13" s="328" t="s">
        <v>689</v>
      </c>
      <c r="F13" s="45" t="str">
        <f t="shared" si="3"/>
        <v>NOVI PODPROJEKT</v>
      </c>
      <c r="G13" s="45" t="str">
        <f t="shared" si="4"/>
        <v>NOVI PODPROJEKT</v>
      </c>
      <c r="H13" s="224">
        <v>1000</v>
      </c>
      <c r="I13" s="224">
        <v>2000</v>
      </c>
      <c r="J13" s="224"/>
      <c r="K13" s="93" t="s">
        <v>4835</v>
      </c>
      <c r="L13" s="92">
        <v>44896</v>
      </c>
      <c r="M13" s="92">
        <v>45991</v>
      </c>
      <c r="N13" s="93"/>
      <c r="O13" s="218"/>
      <c r="P13" s="49"/>
      <c r="Q13" s="246" t="str">
        <f>IF(C13="","",'OPĆI DIO'!$C$1)</f>
        <v>21053 VELEUČILIŠTE U KARLOVCU</v>
      </c>
      <c r="R13" s="40" t="str">
        <f t="shared" si="5"/>
        <v>329</v>
      </c>
      <c r="S13" s="40" t="str">
        <f t="shared" si="6"/>
        <v>32</v>
      </c>
      <c r="T13" s="40" t="str">
        <f t="shared" si="7"/>
        <v>OV</v>
      </c>
      <c r="U13" s="40" t="str">
        <f t="shared" si="8"/>
        <v>3</v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331">
        <v>51</v>
      </c>
      <c r="B14" s="45" t="str">
        <f t="shared" si="1"/>
        <v>Pomoći EU</v>
      </c>
      <c r="C14" s="333">
        <v>3233</v>
      </c>
      <c r="D14" s="45" t="str">
        <f t="shared" si="2"/>
        <v>Usluge promidžbe i informiranja</v>
      </c>
      <c r="E14" s="328" t="s">
        <v>689</v>
      </c>
      <c r="F14" s="45" t="str">
        <f t="shared" si="3"/>
        <v>NOVI PODPROJEKT</v>
      </c>
      <c r="G14" s="45" t="str">
        <f t="shared" si="4"/>
        <v>NOVI PODPROJEKT</v>
      </c>
      <c r="H14" s="224">
        <v>2000</v>
      </c>
      <c r="I14" s="224">
        <v>2000</v>
      </c>
      <c r="J14" s="224"/>
      <c r="K14" s="93" t="s">
        <v>4835</v>
      </c>
      <c r="L14" s="92">
        <v>44896</v>
      </c>
      <c r="M14" s="92">
        <v>45991</v>
      </c>
      <c r="N14" s="93"/>
      <c r="O14" s="218"/>
      <c r="P14" s="49"/>
      <c r="Q14" s="246" t="str">
        <f>IF(C14="","",'OPĆI DIO'!$C$1)</f>
        <v>21053 VELEUČILIŠTE U KARLOVCU</v>
      </c>
      <c r="R14" s="40" t="str">
        <f t="shared" si="5"/>
        <v>323</v>
      </c>
      <c r="S14" s="40" t="str">
        <f t="shared" si="6"/>
        <v>32</v>
      </c>
      <c r="T14" s="40" t="str">
        <f t="shared" si="7"/>
        <v>OV</v>
      </c>
      <c r="U14" s="40" t="str">
        <f t="shared" si="8"/>
        <v>3</v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331">
        <v>51</v>
      </c>
      <c r="B15" s="45" t="str">
        <f t="shared" si="1"/>
        <v>Pomoći EU</v>
      </c>
      <c r="C15" s="333">
        <v>3299</v>
      </c>
      <c r="D15" s="45" t="str">
        <f t="shared" si="2"/>
        <v>Ostali nespomenuti rashodi poslovanja</v>
      </c>
      <c r="E15" s="328" t="s">
        <v>689</v>
      </c>
      <c r="F15" s="45" t="str">
        <f t="shared" si="3"/>
        <v>NOVI PODPROJEKT</v>
      </c>
      <c r="G15" s="45" t="str">
        <f t="shared" si="4"/>
        <v>NOVI PODPROJEKT</v>
      </c>
      <c r="H15" s="224">
        <v>1000</v>
      </c>
      <c r="I15" s="224">
        <v>1000</v>
      </c>
      <c r="J15" s="224"/>
      <c r="K15" s="93" t="s">
        <v>4835</v>
      </c>
      <c r="L15" s="92">
        <v>44896</v>
      </c>
      <c r="M15" s="92">
        <v>45991</v>
      </c>
      <c r="N15" s="93"/>
      <c r="O15" s="218"/>
      <c r="P15" s="49"/>
      <c r="Q15" s="246" t="str">
        <f>IF(C15="","",'OPĆI DIO'!$C$1)</f>
        <v>21053 VELEUČILIŠTE U KARLOVCU</v>
      </c>
      <c r="R15" s="40" t="str">
        <f t="shared" si="5"/>
        <v>329</v>
      </c>
      <c r="S15" s="40" t="str">
        <f t="shared" si="6"/>
        <v>32</v>
      </c>
      <c r="T15" s="40" t="str">
        <f t="shared" si="7"/>
        <v>OV</v>
      </c>
      <c r="U15" s="40" t="str">
        <f t="shared" si="8"/>
        <v>3</v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331">
        <v>51</v>
      </c>
      <c r="B16" s="45" t="str">
        <f t="shared" si="1"/>
        <v>Pomoći EU</v>
      </c>
      <c r="C16" s="333">
        <v>3239</v>
      </c>
      <c r="D16" s="45" t="str">
        <f t="shared" si="2"/>
        <v>Ostale usluge</v>
      </c>
      <c r="E16" s="328" t="s">
        <v>689</v>
      </c>
      <c r="F16" s="45" t="str">
        <f t="shared" si="3"/>
        <v>NOVI PODPROJEKT</v>
      </c>
      <c r="G16" s="45" t="str">
        <f t="shared" si="4"/>
        <v>NOVI PODPROJEKT</v>
      </c>
      <c r="H16" s="224">
        <v>6019</v>
      </c>
      <c r="I16" s="224">
        <v>3037</v>
      </c>
      <c r="J16" s="224"/>
      <c r="K16" s="93" t="s">
        <v>4835</v>
      </c>
      <c r="L16" s="92">
        <v>44896</v>
      </c>
      <c r="M16" s="92">
        <v>45991</v>
      </c>
      <c r="N16" s="93"/>
      <c r="O16" s="218"/>
      <c r="P16" s="49"/>
      <c r="Q16" s="246" t="str">
        <f>IF(C16="","",'OPĆI DIO'!$C$1)</f>
        <v>21053 VELEUČILIŠTE U KARLOVCU</v>
      </c>
      <c r="R16" s="40" t="str">
        <f t="shared" si="5"/>
        <v>323</v>
      </c>
      <c r="S16" s="40" t="str">
        <f t="shared" si="6"/>
        <v>32</v>
      </c>
      <c r="T16" s="40" t="str">
        <f t="shared" si="7"/>
        <v>OV</v>
      </c>
      <c r="U16" s="40" t="str">
        <f t="shared" si="8"/>
        <v>3</v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331"/>
      <c r="B17" s="45" t="str">
        <f t="shared" si="1"/>
        <v/>
      </c>
      <c r="C17" s="333"/>
      <c r="D17" s="45" t="str">
        <f t="shared" si="2"/>
        <v/>
      </c>
      <c r="E17" s="328"/>
      <c r="F17" s="45" t="str">
        <f t="shared" si="3"/>
        <v/>
      </c>
      <c r="G17" s="45" t="str">
        <f t="shared" si="4"/>
        <v/>
      </c>
      <c r="H17" s="224"/>
      <c r="I17" s="224"/>
      <c r="J17" s="224"/>
      <c r="K17" s="93"/>
      <c r="L17" s="92"/>
      <c r="M17" s="92"/>
      <c r="N17" s="93"/>
      <c r="O17" s="218"/>
      <c r="P17" s="49"/>
      <c r="Q17" s="246" t="str">
        <f>IF(C17="","",'OPĆI DIO'!$C$1)</f>
        <v/>
      </c>
      <c r="R17" s="40" t="str">
        <f t="shared" si="5"/>
        <v/>
      </c>
      <c r="S17" s="40" t="str">
        <f t="shared" si="6"/>
        <v/>
      </c>
      <c r="T17" s="40" t="str">
        <f t="shared" si="7"/>
        <v/>
      </c>
      <c r="U17" s="40" t="str">
        <f t="shared" si="8"/>
        <v/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331"/>
      <c r="B18" s="45" t="str">
        <f t="shared" si="1"/>
        <v/>
      </c>
      <c r="C18" s="333"/>
      <c r="D18" s="45" t="str">
        <f t="shared" si="2"/>
        <v/>
      </c>
      <c r="E18" s="328"/>
      <c r="F18" s="45" t="str">
        <f t="shared" si="3"/>
        <v/>
      </c>
      <c r="G18" s="45" t="str">
        <f t="shared" si="4"/>
        <v/>
      </c>
      <c r="H18" s="224"/>
      <c r="I18" s="224"/>
      <c r="J18" s="224"/>
      <c r="K18" s="93"/>
      <c r="L18" s="92"/>
      <c r="M18" s="92"/>
      <c r="N18" s="93"/>
      <c r="O18" s="218"/>
      <c r="P18" s="49"/>
      <c r="Q18" s="246" t="str">
        <f>IF(C18="","",'OPĆI DIO'!$C$1)</f>
        <v/>
      </c>
      <c r="R18" s="40" t="str">
        <f t="shared" si="5"/>
        <v/>
      </c>
      <c r="S18" s="40" t="str">
        <f t="shared" si="6"/>
        <v/>
      </c>
      <c r="T18" s="40" t="str">
        <f t="shared" si="7"/>
        <v/>
      </c>
      <c r="U18" s="40" t="str">
        <f t="shared" si="8"/>
        <v/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331"/>
      <c r="B19" s="45" t="str">
        <f t="shared" si="1"/>
        <v/>
      </c>
      <c r="C19" s="333"/>
      <c r="D19" s="45" t="str">
        <f t="shared" si="2"/>
        <v/>
      </c>
      <c r="E19" s="328"/>
      <c r="F19" s="45" t="str">
        <f t="shared" si="3"/>
        <v/>
      </c>
      <c r="G19" s="45" t="str">
        <f t="shared" si="4"/>
        <v/>
      </c>
      <c r="H19" s="224"/>
      <c r="I19" s="224"/>
      <c r="J19" s="224"/>
      <c r="K19" s="93"/>
      <c r="L19" s="92"/>
      <c r="M19" s="92"/>
      <c r="N19" s="93"/>
      <c r="O19" s="218"/>
      <c r="P19" s="49"/>
      <c r="Q19" s="246" t="str">
        <f>IF(C19="","",'OPĆI DIO'!$C$1)</f>
        <v/>
      </c>
      <c r="R19" s="40" t="str">
        <f t="shared" si="5"/>
        <v/>
      </c>
      <c r="S19" s="40" t="str">
        <f t="shared" si="6"/>
        <v/>
      </c>
      <c r="T19" s="40" t="str">
        <f t="shared" si="7"/>
        <v/>
      </c>
      <c r="U19" s="40" t="str">
        <f t="shared" si="8"/>
        <v/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331"/>
      <c r="B20" s="45" t="str">
        <f t="shared" si="1"/>
        <v/>
      </c>
      <c r="C20" s="333"/>
      <c r="D20" s="45" t="str">
        <f t="shared" si="2"/>
        <v/>
      </c>
      <c r="E20" s="328"/>
      <c r="F20" s="45" t="str">
        <f t="shared" si="3"/>
        <v/>
      </c>
      <c r="G20" s="45" t="str">
        <f t="shared" si="4"/>
        <v/>
      </c>
      <c r="H20" s="224"/>
      <c r="I20" s="224"/>
      <c r="J20" s="224"/>
      <c r="K20" s="93"/>
      <c r="L20" s="92"/>
      <c r="M20" s="92"/>
      <c r="N20" s="93"/>
      <c r="O20" s="218"/>
      <c r="P20" s="49"/>
      <c r="Q20" s="246" t="str">
        <f>IF(C20="","",'OPĆI DIO'!$C$1)</f>
        <v/>
      </c>
      <c r="R20" s="40" t="str">
        <f t="shared" si="5"/>
        <v/>
      </c>
      <c r="S20" s="40" t="str">
        <f t="shared" si="6"/>
        <v/>
      </c>
      <c r="T20" s="40" t="str">
        <f t="shared" si="7"/>
        <v/>
      </c>
      <c r="U20" s="40" t="str">
        <f t="shared" si="8"/>
        <v/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331"/>
      <c r="B21" s="45" t="str">
        <f t="shared" si="1"/>
        <v/>
      </c>
      <c r="C21" s="333"/>
      <c r="D21" s="45" t="str">
        <f t="shared" si="2"/>
        <v/>
      </c>
      <c r="E21" s="328"/>
      <c r="F21" s="45" t="str">
        <f t="shared" si="3"/>
        <v/>
      </c>
      <c r="G21" s="45" t="str">
        <f t="shared" si="4"/>
        <v/>
      </c>
      <c r="H21" s="224"/>
      <c r="I21" s="224"/>
      <c r="J21" s="224"/>
      <c r="K21" s="93"/>
      <c r="L21" s="92"/>
      <c r="M21" s="92"/>
      <c r="N21" s="93"/>
      <c r="O21" s="218"/>
      <c r="P21" s="49"/>
      <c r="Q21" s="246" t="str">
        <f>IF(C21="","",'OPĆI DIO'!$C$1)</f>
        <v/>
      </c>
      <c r="R21" s="40" t="str">
        <f t="shared" si="5"/>
        <v/>
      </c>
      <c r="S21" s="40" t="str">
        <f t="shared" si="6"/>
        <v/>
      </c>
      <c r="T21" s="40" t="str">
        <f t="shared" si="7"/>
        <v/>
      </c>
      <c r="U21" s="40" t="str">
        <f t="shared" si="8"/>
        <v/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331"/>
      <c r="B22" s="45" t="str">
        <f t="shared" si="1"/>
        <v/>
      </c>
      <c r="C22" s="333"/>
      <c r="D22" s="45" t="str">
        <f t="shared" si="2"/>
        <v/>
      </c>
      <c r="E22" s="328"/>
      <c r="F22" s="45" t="str">
        <f t="shared" si="3"/>
        <v/>
      </c>
      <c r="G22" s="45" t="str">
        <f t="shared" si="4"/>
        <v/>
      </c>
      <c r="H22" s="224"/>
      <c r="I22" s="224"/>
      <c r="J22" s="224"/>
      <c r="K22" s="93"/>
      <c r="L22" s="92"/>
      <c r="M22" s="92"/>
      <c r="N22" s="93"/>
      <c r="O22" s="218"/>
      <c r="P22" s="49"/>
      <c r="Q22" s="246" t="str">
        <f>IF(C22="","",'OPĆI DIO'!$C$1)</f>
        <v/>
      </c>
      <c r="R22" s="40" t="str">
        <f t="shared" si="5"/>
        <v/>
      </c>
      <c r="S22" s="40" t="str">
        <f t="shared" si="6"/>
        <v/>
      </c>
      <c r="T22" s="40" t="str">
        <f t="shared" si="7"/>
        <v/>
      </c>
      <c r="U22" s="40" t="str">
        <f t="shared" si="8"/>
        <v/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331"/>
      <c r="B23" s="45" t="str">
        <f t="shared" si="1"/>
        <v/>
      </c>
      <c r="C23" s="333"/>
      <c r="D23" s="45" t="str">
        <f t="shared" si="2"/>
        <v/>
      </c>
      <c r="E23" s="328"/>
      <c r="F23" s="45" t="str">
        <f t="shared" si="3"/>
        <v/>
      </c>
      <c r="G23" s="45" t="str">
        <f t="shared" si="4"/>
        <v/>
      </c>
      <c r="H23" s="224"/>
      <c r="I23" s="224"/>
      <c r="J23" s="224"/>
      <c r="K23" s="93"/>
      <c r="L23" s="92"/>
      <c r="M23" s="92"/>
      <c r="N23" s="93"/>
      <c r="O23" s="218"/>
      <c r="P23" s="49"/>
      <c r="Q23" s="246" t="str">
        <f>IF(C23="","",'OPĆI DIO'!$C$1)</f>
        <v/>
      </c>
      <c r="R23" s="40" t="str">
        <f t="shared" si="5"/>
        <v/>
      </c>
      <c r="S23" s="40" t="str">
        <f t="shared" si="6"/>
        <v/>
      </c>
      <c r="T23" s="40" t="str">
        <f t="shared" si="7"/>
        <v/>
      </c>
      <c r="U23" s="40" t="str">
        <f t="shared" si="8"/>
        <v/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331"/>
      <c r="B24" s="45" t="str">
        <f t="shared" si="1"/>
        <v/>
      </c>
      <c r="C24" s="333"/>
      <c r="D24" s="45" t="str">
        <f t="shared" si="2"/>
        <v/>
      </c>
      <c r="E24" s="328"/>
      <c r="F24" s="45" t="str">
        <f t="shared" si="3"/>
        <v/>
      </c>
      <c r="G24" s="45" t="str">
        <f t="shared" si="4"/>
        <v/>
      </c>
      <c r="H24" s="224"/>
      <c r="I24" s="224"/>
      <c r="J24" s="224"/>
      <c r="K24" s="93"/>
      <c r="L24" s="92"/>
      <c r="M24" s="92"/>
      <c r="N24" s="93"/>
      <c r="O24" s="218"/>
      <c r="P24" s="49"/>
      <c r="Q24" s="246" t="str">
        <f>IF(C24="","",'OPĆI DIO'!$C$1)</f>
        <v/>
      </c>
      <c r="R24" s="40" t="str">
        <f t="shared" si="5"/>
        <v/>
      </c>
      <c r="S24" s="40" t="str">
        <f t="shared" si="6"/>
        <v/>
      </c>
      <c r="T24" s="40" t="str">
        <f t="shared" si="7"/>
        <v/>
      </c>
      <c r="U24" s="40" t="str">
        <f t="shared" si="8"/>
        <v/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331"/>
      <c r="B25" s="45" t="str">
        <f t="shared" si="1"/>
        <v/>
      </c>
      <c r="C25" s="333"/>
      <c r="D25" s="45" t="str">
        <f t="shared" si="2"/>
        <v/>
      </c>
      <c r="E25" s="328"/>
      <c r="F25" s="45" t="str">
        <f t="shared" si="3"/>
        <v/>
      </c>
      <c r="G25" s="45" t="str">
        <f t="shared" si="4"/>
        <v/>
      </c>
      <c r="H25" s="224"/>
      <c r="I25" s="224"/>
      <c r="J25" s="224"/>
      <c r="K25" s="93"/>
      <c r="L25" s="92"/>
      <c r="M25" s="92"/>
      <c r="N25" s="93"/>
      <c r="O25" s="218"/>
      <c r="P25" s="49"/>
      <c r="Q25" s="246" t="str">
        <f>IF(C25="","",'OPĆI DIO'!$C$1)</f>
        <v/>
      </c>
      <c r="R25" s="40" t="str">
        <f t="shared" si="5"/>
        <v/>
      </c>
      <c r="S25" s="40" t="str">
        <f t="shared" si="6"/>
        <v/>
      </c>
      <c r="T25" s="40" t="str">
        <f t="shared" si="7"/>
        <v/>
      </c>
      <c r="U25" s="40" t="str">
        <f t="shared" si="8"/>
        <v/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331"/>
      <c r="B26" s="45" t="str">
        <f t="shared" si="1"/>
        <v/>
      </c>
      <c r="C26" s="333"/>
      <c r="D26" s="45" t="str">
        <f t="shared" si="2"/>
        <v/>
      </c>
      <c r="E26" s="328"/>
      <c r="F26" s="45" t="str">
        <f t="shared" si="3"/>
        <v/>
      </c>
      <c r="G26" s="45" t="str">
        <f t="shared" si="4"/>
        <v/>
      </c>
      <c r="H26" s="224"/>
      <c r="I26" s="224"/>
      <c r="J26" s="224"/>
      <c r="K26" s="93"/>
      <c r="L26" s="92"/>
      <c r="M26" s="92"/>
      <c r="N26" s="93"/>
      <c r="O26" s="218"/>
      <c r="P26" s="49"/>
      <c r="Q26" s="246" t="str">
        <f>IF(C26="","",'OPĆI DIO'!$C$1)</f>
        <v/>
      </c>
      <c r="R26" s="40" t="str">
        <f t="shared" si="5"/>
        <v/>
      </c>
      <c r="S26" s="40" t="str">
        <f t="shared" si="6"/>
        <v/>
      </c>
      <c r="T26" s="40" t="str">
        <f t="shared" si="7"/>
        <v/>
      </c>
      <c r="U26" s="40" t="str">
        <f t="shared" si="8"/>
        <v/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331"/>
      <c r="B27" s="45" t="str">
        <f t="shared" si="1"/>
        <v/>
      </c>
      <c r="C27" s="333"/>
      <c r="D27" s="45" t="str">
        <f t="shared" si="2"/>
        <v/>
      </c>
      <c r="E27" s="328"/>
      <c r="F27" s="45" t="str">
        <f t="shared" si="3"/>
        <v/>
      </c>
      <c r="G27" s="45" t="str">
        <f t="shared" si="4"/>
        <v/>
      </c>
      <c r="H27" s="224"/>
      <c r="I27" s="224"/>
      <c r="J27" s="224"/>
      <c r="K27" s="93"/>
      <c r="L27" s="92"/>
      <c r="M27" s="92"/>
      <c r="N27" s="93"/>
      <c r="O27" s="218"/>
      <c r="P27" s="49"/>
      <c r="Q27" s="246" t="str">
        <f>IF(C27="","",'OPĆI DIO'!$C$1)</f>
        <v/>
      </c>
      <c r="R27" s="40" t="str">
        <f t="shared" si="5"/>
        <v/>
      </c>
      <c r="S27" s="40" t="str">
        <f t="shared" si="6"/>
        <v/>
      </c>
      <c r="T27" s="40" t="str">
        <f t="shared" si="7"/>
        <v/>
      </c>
      <c r="U27" s="40" t="str">
        <f t="shared" si="8"/>
        <v/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331"/>
      <c r="B28" s="45" t="str">
        <f t="shared" si="1"/>
        <v/>
      </c>
      <c r="C28" s="333"/>
      <c r="D28" s="45" t="str">
        <f t="shared" si="2"/>
        <v/>
      </c>
      <c r="E28" s="328"/>
      <c r="F28" s="45" t="str">
        <f t="shared" si="3"/>
        <v/>
      </c>
      <c r="G28" s="45" t="str">
        <f t="shared" si="4"/>
        <v/>
      </c>
      <c r="H28" s="224"/>
      <c r="I28" s="224"/>
      <c r="J28" s="224"/>
      <c r="K28" s="93"/>
      <c r="L28" s="92"/>
      <c r="M28" s="92"/>
      <c r="N28" s="93"/>
      <c r="O28" s="218"/>
      <c r="P28" s="49"/>
      <c r="Q28" s="246" t="str">
        <f>IF(C28="","",'OPĆI DIO'!$C$1)</f>
        <v/>
      </c>
      <c r="R28" s="40" t="str">
        <f t="shared" si="5"/>
        <v/>
      </c>
      <c r="S28" s="40" t="str">
        <f t="shared" si="6"/>
        <v/>
      </c>
      <c r="T28" s="40" t="str">
        <f t="shared" si="7"/>
        <v/>
      </c>
      <c r="U28" s="40" t="str">
        <f t="shared" si="8"/>
        <v/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331"/>
      <c r="B29" s="45" t="str">
        <f t="shared" si="1"/>
        <v/>
      </c>
      <c r="C29" s="333"/>
      <c r="D29" s="45" t="str">
        <f t="shared" si="2"/>
        <v/>
      </c>
      <c r="E29" s="328"/>
      <c r="F29" s="45" t="str">
        <f t="shared" si="3"/>
        <v/>
      </c>
      <c r="G29" s="45" t="str">
        <f t="shared" si="4"/>
        <v/>
      </c>
      <c r="H29" s="224"/>
      <c r="I29" s="224"/>
      <c r="J29" s="224"/>
      <c r="K29" s="93"/>
      <c r="L29" s="92"/>
      <c r="M29" s="92"/>
      <c r="N29" s="93"/>
      <c r="O29" s="218"/>
      <c r="P29" s="49"/>
      <c r="Q29" s="246" t="str">
        <f>IF(C29="","",'OPĆI DIO'!$C$1)</f>
        <v/>
      </c>
      <c r="R29" s="40" t="str">
        <f t="shared" si="5"/>
        <v/>
      </c>
      <c r="S29" s="40" t="str">
        <f t="shared" si="6"/>
        <v/>
      </c>
      <c r="T29" s="40" t="str">
        <f t="shared" si="7"/>
        <v/>
      </c>
      <c r="U29" s="40" t="str">
        <f t="shared" si="8"/>
        <v/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331"/>
      <c r="B30" s="45" t="str">
        <f t="shared" si="1"/>
        <v/>
      </c>
      <c r="C30" s="333"/>
      <c r="D30" s="45" t="str">
        <f t="shared" si="2"/>
        <v/>
      </c>
      <c r="E30" s="328"/>
      <c r="F30" s="45" t="str">
        <f t="shared" si="3"/>
        <v/>
      </c>
      <c r="G30" s="45" t="str">
        <f t="shared" si="4"/>
        <v/>
      </c>
      <c r="H30" s="224"/>
      <c r="I30" s="224"/>
      <c r="J30" s="224"/>
      <c r="K30" s="93"/>
      <c r="L30" s="92"/>
      <c r="M30" s="92"/>
      <c r="N30" s="93"/>
      <c r="O30" s="218"/>
      <c r="P30" s="49"/>
      <c r="Q30" s="246" t="str">
        <f>IF(C30="","",'OPĆI DIO'!$C$1)</f>
        <v/>
      </c>
      <c r="R30" s="40" t="str">
        <f t="shared" si="5"/>
        <v/>
      </c>
      <c r="S30" s="40" t="str">
        <f t="shared" si="6"/>
        <v/>
      </c>
      <c r="T30" s="40" t="str">
        <f t="shared" si="7"/>
        <v/>
      </c>
      <c r="U30" s="40" t="str">
        <f t="shared" si="8"/>
        <v/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31"/>
      <c r="B31" s="45" t="str">
        <f t="shared" si="1"/>
        <v/>
      </c>
      <c r="C31" s="333"/>
      <c r="D31" s="45" t="str">
        <f t="shared" si="2"/>
        <v/>
      </c>
      <c r="E31" s="328"/>
      <c r="F31" s="45" t="str">
        <f t="shared" si="3"/>
        <v/>
      </c>
      <c r="G31" s="45" t="str">
        <f t="shared" si="4"/>
        <v/>
      </c>
      <c r="H31" s="224"/>
      <c r="I31" s="224"/>
      <c r="J31" s="224"/>
      <c r="K31" s="93"/>
      <c r="L31" s="92"/>
      <c r="M31" s="92"/>
      <c r="N31" s="93"/>
      <c r="O31" s="218"/>
      <c r="P31" s="49"/>
      <c r="Q31" s="246" t="str">
        <f>IF(C31="","",'OPĆI DIO'!$C$1)</f>
        <v/>
      </c>
      <c r="R31" s="40" t="str">
        <f t="shared" si="5"/>
        <v/>
      </c>
      <c r="S31" s="40" t="str">
        <f t="shared" si="6"/>
        <v/>
      </c>
      <c r="T31" s="40" t="str">
        <f t="shared" si="7"/>
        <v/>
      </c>
      <c r="U31" s="40" t="str">
        <f t="shared" si="8"/>
        <v/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31"/>
      <c r="B32" s="45" t="str">
        <f t="shared" si="1"/>
        <v/>
      </c>
      <c r="C32" s="333"/>
      <c r="D32" s="45" t="str">
        <f t="shared" si="2"/>
        <v/>
      </c>
      <c r="E32" s="328"/>
      <c r="F32" s="45" t="str">
        <f t="shared" si="3"/>
        <v/>
      </c>
      <c r="G32" s="45" t="str">
        <f t="shared" si="4"/>
        <v/>
      </c>
      <c r="H32" s="224"/>
      <c r="I32" s="224"/>
      <c r="J32" s="224"/>
      <c r="K32" s="93"/>
      <c r="L32" s="92"/>
      <c r="M32" s="92"/>
      <c r="N32" s="93"/>
      <c r="O32" s="218"/>
      <c r="P32" s="49"/>
      <c r="Q32" s="246" t="str">
        <f>IF(C32="","",'OPĆI DIO'!$C$1)</f>
        <v/>
      </c>
      <c r="R32" s="40" t="str">
        <f t="shared" si="5"/>
        <v/>
      </c>
      <c r="S32" s="40" t="str">
        <f t="shared" si="6"/>
        <v/>
      </c>
      <c r="T32" s="40" t="str">
        <f t="shared" si="7"/>
        <v/>
      </c>
      <c r="U32" s="40" t="str">
        <f t="shared" si="8"/>
        <v/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31"/>
      <c r="B33" s="45" t="str">
        <f t="shared" si="1"/>
        <v/>
      </c>
      <c r="C33" s="333"/>
      <c r="D33" s="45" t="str">
        <f t="shared" si="2"/>
        <v/>
      </c>
      <c r="E33" s="328"/>
      <c r="F33" s="45" t="str">
        <f t="shared" si="3"/>
        <v/>
      </c>
      <c r="G33" s="45" t="str">
        <f t="shared" si="4"/>
        <v/>
      </c>
      <c r="H33" s="224"/>
      <c r="I33" s="224"/>
      <c r="J33" s="224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31"/>
      <c r="B34" s="45" t="str">
        <f t="shared" si="1"/>
        <v/>
      </c>
      <c r="C34" s="333"/>
      <c r="D34" s="45" t="str">
        <f t="shared" si="2"/>
        <v/>
      </c>
      <c r="E34" s="328"/>
      <c r="F34" s="45" t="str">
        <f t="shared" si="3"/>
        <v/>
      </c>
      <c r="G34" s="45" t="str">
        <f t="shared" si="4"/>
        <v/>
      </c>
      <c r="H34" s="224"/>
      <c r="I34" s="224"/>
      <c r="J34" s="224"/>
      <c r="K34" s="93"/>
      <c r="L34" s="92"/>
      <c r="M34" s="92"/>
      <c r="N34" s="93"/>
      <c r="O34" s="218"/>
      <c r="P34" s="49"/>
      <c r="Q34" s="246" t="str">
        <f>IF(C34="","",'OPĆI DIO'!$C$1)</f>
        <v/>
      </c>
      <c r="R34" s="40" t="str">
        <f t="shared" si="5"/>
        <v/>
      </c>
      <c r="S34" s="40" t="str">
        <f t="shared" si="6"/>
        <v/>
      </c>
      <c r="T34" s="40" t="str">
        <f t="shared" si="7"/>
        <v/>
      </c>
      <c r="U34" s="40" t="str">
        <f t="shared" si="8"/>
        <v/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31"/>
      <c r="B35" s="45" t="str">
        <f t="shared" si="1"/>
        <v/>
      </c>
      <c r="C35" s="333"/>
      <c r="D35" s="45" t="str">
        <f t="shared" si="2"/>
        <v/>
      </c>
      <c r="E35" s="328"/>
      <c r="F35" s="45" t="str">
        <f t="shared" si="3"/>
        <v/>
      </c>
      <c r="G35" s="45" t="str">
        <f t="shared" si="4"/>
        <v/>
      </c>
      <c r="H35" s="224"/>
      <c r="I35" s="224"/>
      <c r="J35" s="224"/>
      <c r="K35" s="93"/>
      <c r="L35" s="92"/>
      <c r="M35" s="92"/>
      <c r="N35" s="93"/>
      <c r="O35" s="218"/>
      <c r="P35" s="49"/>
      <c r="Q35" s="246" t="str">
        <f>IF(C35="","",'OPĆI DIO'!$C$1)</f>
        <v/>
      </c>
      <c r="R35" s="40" t="str">
        <f t="shared" si="5"/>
        <v/>
      </c>
      <c r="S35" s="40" t="str">
        <f t="shared" si="6"/>
        <v/>
      </c>
      <c r="T35" s="40" t="str">
        <f t="shared" si="7"/>
        <v/>
      </c>
      <c r="U35" s="40" t="str">
        <f t="shared" si="8"/>
        <v/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31"/>
      <c r="B36" s="45" t="str">
        <f t="shared" si="1"/>
        <v/>
      </c>
      <c r="C36" s="333"/>
      <c r="D36" s="45" t="str">
        <f t="shared" si="2"/>
        <v/>
      </c>
      <c r="E36" s="328"/>
      <c r="F36" s="45" t="str">
        <f t="shared" si="3"/>
        <v/>
      </c>
      <c r="G36" s="45" t="str">
        <f t="shared" si="4"/>
        <v/>
      </c>
      <c r="H36" s="224"/>
      <c r="I36" s="224"/>
      <c r="J36" s="224"/>
      <c r="K36" s="93"/>
      <c r="L36" s="92"/>
      <c r="M36" s="92"/>
      <c r="N36" s="93"/>
      <c r="O36" s="218"/>
      <c r="P36" s="49"/>
      <c r="Q36" s="246" t="str">
        <f>IF(C36="","",'OPĆI DIO'!$C$1)</f>
        <v/>
      </c>
      <c r="R36" s="40" t="str">
        <f t="shared" si="5"/>
        <v/>
      </c>
      <c r="S36" s="40" t="str">
        <f t="shared" si="6"/>
        <v/>
      </c>
      <c r="T36" s="40" t="str">
        <f t="shared" si="7"/>
        <v/>
      </c>
      <c r="U36" s="40" t="str">
        <f t="shared" si="8"/>
        <v/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31"/>
      <c r="B37" s="45" t="str">
        <f t="shared" si="1"/>
        <v/>
      </c>
      <c r="C37" s="333"/>
      <c r="D37" s="45" t="str">
        <f t="shared" si="2"/>
        <v/>
      </c>
      <c r="E37" s="328"/>
      <c r="F37" s="45" t="str">
        <f t="shared" si="3"/>
        <v/>
      </c>
      <c r="G37" s="45" t="str">
        <f t="shared" si="4"/>
        <v/>
      </c>
      <c r="H37" s="224"/>
      <c r="I37" s="224"/>
      <c r="J37" s="224"/>
      <c r="K37" s="93"/>
      <c r="L37" s="92"/>
      <c r="M37" s="92"/>
      <c r="N37" s="93"/>
      <c r="O37" s="218"/>
      <c r="P37" s="49"/>
      <c r="Q37" s="246" t="str">
        <f>IF(C37="","",'OPĆI DIO'!$C$1)</f>
        <v/>
      </c>
      <c r="R37" s="40" t="str">
        <f t="shared" si="5"/>
        <v/>
      </c>
      <c r="S37" s="40" t="str">
        <f t="shared" si="6"/>
        <v/>
      </c>
      <c r="T37" s="40" t="str">
        <f t="shared" si="7"/>
        <v/>
      </c>
      <c r="U37" s="40" t="str">
        <f t="shared" si="8"/>
        <v/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31"/>
      <c r="B38" s="45" t="str">
        <f t="shared" si="1"/>
        <v/>
      </c>
      <c r="C38" s="333"/>
      <c r="D38" s="45" t="str">
        <f t="shared" si="2"/>
        <v/>
      </c>
      <c r="E38" s="328"/>
      <c r="F38" s="45" t="str">
        <f t="shared" si="3"/>
        <v/>
      </c>
      <c r="G38" s="45" t="str">
        <f t="shared" si="4"/>
        <v/>
      </c>
      <c r="H38" s="224"/>
      <c r="I38" s="224"/>
      <c r="J38" s="224"/>
      <c r="K38" s="93"/>
      <c r="L38" s="92"/>
      <c r="M38" s="92"/>
      <c r="N38" s="93"/>
      <c r="O38" s="218"/>
      <c r="P38" s="49"/>
      <c r="Q38" s="246" t="str">
        <f>IF(C38="","",'OPĆI DIO'!$C$1)</f>
        <v/>
      </c>
      <c r="R38" s="40" t="str">
        <f t="shared" si="5"/>
        <v/>
      </c>
      <c r="S38" s="40" t="str">
        <f t="shared" si="6"/>
        <v/>
      </c>
      <c r="T38" s="40" t="str">
        <f t="shared" si="7"/>
        <v/>
      </c>
      <c r="U38" s="40" t="str">
        <f t="shared" si="8"/>
        <v/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31"/>
      <c r="B39" s="45" t="str">
        <f t="shared" si="1"/>
        <v/>
      </c>
      <c r="C39" s="333"/>
      <c r="D39" s="45" t="str">
        <f t="shared" si="2"/>
        <v/>
      </c>
      <c r="E39" s="328"/>
      <c r="F39" s="45" t="str">
        <f t="shared" si="3"/>
        <v/>
      </c>
      <c r="G39" s="45" t="str">
        <f t="shared" si="4"/>
        <v/>
      </c>
      <c r="H39" s="224"/>
      <c r="I39" s="224"/>
      <c r="J39" s="224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31"/>
      <c r="B40" s="45" t="str">
        <f t="shared" si="1"/>
        <v/>
      </c>
      <c r="C40" s="333"/>
      <c r="D40" s="45" t="str">
        <f t="shared" si="2"/>
        <v/>
      </c>
      <c r="E40" s="328"/>
      <c r="F40" s="45" t="str">
        <f t="shared" si="3"/>
        <v/>
      </c>
      <c r="G40" s="45" t="str">
        <f t="shared" si="4"/>
        <v/>
      </c>
      <c r="H40" s="224"/>
      <c r="I40" s="224"/>
      <c r="J40" s="224"/>
      <c r="K40" s="93"/>
      <c r="L40" s="92"/>
      <c r="M40" s="92"/>
      <c r="N40" s="93"/>
      <c r="O40" s="218"/>
      <c r="P40" s="49"/>
      <c r="Q40" s="246" t="str">
        <f>IF(C40="","",'OPĆI DIO'!$C$1)</f>
        <v/>
      </c>
      <c r="R40" s="40" t="str">
        <f t="shared" si="5"/>
        <v/>
      </c>
      <c r="S40" s="40" t="str">
        <f t="shared" si="6"/>
        <v/>
      </c>
      <c r="T40" s="40" t="str">
        <f t="shared" si="7"/>
        <v/>
      </c>
      <c r="U40" s="40" t="str">
        <f t="shared" si="8"/>
        <v/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31"/>
      <c r="B41" s="45" t="str">
        <f t="shared" si="1"/>
        <v/>
      </c>
      <c r="C41" s="333"/>
      <c r="D41" s="45" t="str">
        <f t="shared" si="2"/>
        <v/>
      </c>
      <c r="E41" s="328"/>
      <c r="F41" s="45" t="str">
        <f t="shared" si="3"/>
        <v/>
      </c>
      <c r="G41" s="45" t="str">
        <f t="shared" si="4"/>
        <v/>
      </c>
      <c r="H41" s="224"/>
      <c r="I41" s="224"/>
      <c r="J41" s="224"/>
      <c r="K41" s="93"/>
      <c r="L41" s="92"/>
      <c r="M41" s="92"/>
      <c r="N41" s="93"/>
      <c r="O41" s="218"/>
      <c r="P41" s="49"/>
      <c r="Q41" s="246" t="str">
        <f>IF(C41="","",'OPĆI DIO'!$C$1)</f>
        <v/>
      </c>
      <c r="R41" s="40" t="str">
        <f t="shared" si="5"/>
        <v/>
      </c>
      <c r="S41" s="40" t="str">
        <f t="shared" si="6"/>
        <v/>
      </c>
      <c r="T41" s="40" t="str">
        <f t="shared" si="7"/>
        <v/>
      </c>
      <c r="U41" s="40" t="str">
        <f t="shared" si="8"/>
        <v/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31"/>
      <c r="B42" s="45" t="str">
        <f t="shared" si="1"/>
        <v/>
      </c>
      <c r="C42" s="333"/>
      <c r="D42" s="45" t="str">
        <f t="shared" si="2"/>
        <v/>
      </c>
      <c r="E42" s="328"/>
      <c r="F42" s="45" t="str">
        <f t="shared" si="3"/>
        <v/>
      </c>
      <c r="G42" s="45" t="str">
        <f t="shared" si="4"/>
        <v/>
      </c>
      <c r="H42" s="224"/>
      <c r="I42" s="224"/>
      <c r="J42" s="224"/>
      <c r="K42" s="93"/>
      <c r="L42" s="92"/>
      <c r="M42" s="92"/>
      <c r="N42" s="93"/>
      <c r="O42" s="218"/>
      <c r="P42" s="49"/>
      <c r="Q42" s="246" t="str">
        <f>IF(C42="","",'OPĆI DIO'!$C$1)</f>
        <v/>
      </c>
      <c r="R42" s="40" t="str">
        <f t="shared" si="5"/>
        <v/>
      </c>
      <c r="S42" s="40" t="str">
        <f t="shared" si="6"/>
        <v/>
      </c>
      <c r="T42" s="40" t="str">
        <f t="shared" si="7"/>
        <v/>
      </c>
      <c r="U42" s="40" t="str">
        <f t="shared" si="8"/>
        <v/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31"/>
      <c r="B43" s="45" t="str">
        <f t="shared" si="1"/>
        <v/>
      </c>
      <c r="C43" s="333"/>
      <c r="D43" s="45" t="str">
        <f t="shared" si="2"/>
        <v/>
      </c>
      <c r="E43" s="328"/>
      <c r="F43" s="45" t="str">
        <f t="shared" si="3"/>
        <v/>
      </c>
      <c r="G43" s="45" t="str">
        <f t="shared" si="4"/>
        <v/>
      </c>
      <c r="H43" s="224"/>
      <c r="I43" s="224"/>
      <c r="J43" s="224"/>
      <c r="K43" s="93"/>
      <c r="L43" s="92"/>
      <c r="M43" s="92"/>
      <c r="N43" s="93"/>
      <c r="O43" s="218"/>
      <c r="P43" s="49"/>
      <c r="Q43" s="246" t="str">
        <f>IF(C43="","",'OPĆI DIO'!$C$1)</f>
        <v/>
      </c>
      <c r="R43" s="40" t="str">
        <f t="shared" si="5"/>
        <v/>
      </c>
      <c r="S43" s="40" t="str">
        <f t="shared" si="6"/>
        <v/>
      </c>
      <c r="T43" s="40" t="str">
        <f t="shared" si="7"/>
        <v/>
      </c>
      <c r="U43" s="40" t="str">
        <f t="shared" si="8"/>
        <v/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31"/>
      <c r="B44" s="45" t="str">
        <f t="shared" si="1"/>
        <v/>
      </c>
      <c r="C44" s="333"/>
      <c r="D44" s="45" t="str">
        <f t="shared" si="2"/>
        <v/>
      </c>
      <c r="E44" s="328"/>
      <c r="F44" s="45" t="str">
        <f t="shared" si="3"/>
        <v/>
      </c>
      <c r="G44" s="45" t="str">
        <f t="shared" si="4"/>
        <v/>
      </c>
      <c r="H44" s="224"/>
      <c r="I44" s="224"/>
      <c r="J44" s="224"/>
      <c r="K44" s="93"/>
      <c r="L44" s="92"/>
      <c r="M44" s="92"/>
      <c r="N44" s="93"/>
      <c r="O44" s="218"/>
      <c r="P44" s="49"/>
      <c r="Q44" s="246" t="str">
        <f>IF(C44="","",'OPĆI DIO'!$C$1)</f>
        <v/>
      </c>
      <c r="R44" s="40" t="str">
        <f t="shared" si="5"/>
        <v/>
      </c>
      <c r="S44" s="40" t="str">
        <f t="shared" si="6"/>
        <v/>
      </c>
      <c r="T44" s="40" t="str">
        <f t="shared" si="7"/>
        <v/>
      </c>
      <c r="U44" s="40" t="str">
        <f t="shared" si="8"/>
        <v/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31"/>
      <c r="B45" s="45" t="str">
        <f t="shared" si="1"/>
        <v/>
      </c>
      <c r="C45" s="333"/>
      <c r="D45" s="45" t="str">
        <f t="shared" si="2"/>
        <v/>
      </c>
      <c r="E45" s="328"/>
      <c r="F45" s="45" t="str">
        <f t="shared" si="3"/>
        <v/>
      </c>
      <c r="G45" s="45" t="str">
        <f t="shared" si="4"/>
        <v/>
      </c>
      <c r="H45" s="224"/>
      <c r="I45" s="224"/>
      <c r="J45" s="224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31"/>
      <c r="B46" s="45" t="str">
        <f t="shared" si="1"/>
        <v/>
      </c>
      <c r="C46" s="333"/>
      <c r="D46" s="45" t="str">
        <f t="shared" si="2"/>
        <v/>
      </c>
      <c r="E46" s="328"/>
      <c r="F46" s="45" t="str">
        <f t="shared" si="3"/>
        <v/>
      </c>
      <c r="G46" s="45" t="str">
        <f t="shared" si="4"/>
        <v/>
      </c>
      <c r="H46" s="224"/>
      <c r="I46" s="224"/>
      <c r="J46" s="224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31"/>
      <c r="B47" s="45" t="str">
        <f t="shared" si="1"/>
        <v/>
      </c>
      <c r="C47" s="333"/>
      <c r="D47" s="45" t="str">
        <f t="shared" si="2"/>
        <v/>
      </c>
      <c r="E47" s="328"/>
      <c r="F47" s="45" t="str">
        <f t="shared" si="3"/>
        <v/>
      </c>
      <c r="G47" s="45" t="str">
        <f t="shared" si="4"/>
        <v/>
      </c>
      <c r="H47" s="224"/>
      <c r="I47" s="224"/>
      <c r="J47" s="224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31"/>
      <c r="B48" s="45" t="str">
        <f t="shared" si="1"/>
        <v/>
      </c>
      <c r="C48" s="333"/>
      <c r="D48" s="45" t="str">
        <f t="shared" si="2"/>
        <v/>
      </c>
      <c r="E48" s="328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31"/>
      <c r="B49" s="45" t="str">
        <f t="shared" si="1"/>
        <v/>
      </c>
      <c r="C49" s="333"/>
      <c r="D49" s="45" t="str">
        <f t="shared" si="2"/>
        <v/>
      </c>
      <c r="E49" s="328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31"/>
      <c r="B50" s="45" t="str">
        <f t="shared" si="1"/>
        <v/>
      </c>
      <c r="C50" s="333"/>
      <c r="D50" s="45" t="str">
        <f t="shared" si="2"/>
        <v/>
      </c>
      <c r="E50" s="328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31"/>
      <c r="B51" s="45" t="str">
        <f t="shared" si="1"/>
        <v/>
      </c>
      <c r="C51" s="333"/>
      <c r="D51" s="45" t="str">
        <f t="shared" si="2"/>
        <v/>
      </c>
      <c r="E51" s="328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31"/>
      <c r="B52" s="45" t="str">
        <f t="shared" si="1"/>
        <v/>
      </c>
      <c r="C52" s="333"/>
      <c r="D52" s="45" t="str">
        <f t="shared" si="2"/>
        <v/>
      </c>
      <c r="E52" s="328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31"/>
      <c r="B53" s="45" t="str">
        <f t="shared" si="1"/>
        <v/>
      </c>
      <c r="C53" s="333"/>
      <c r="D53" s="45" t="str">
        <f t="shared" si="2"/>
        <v/>
      </c>
      <c r="E53" s="328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31"/>
      <c r="B54" s="45" t="str">
        <f t="shared" si="1"/>
        <v/>
      </c>
      <c r="C54" s="333"/>
      <c r="D54" s="45" t="str">
        <f t="shared" si="2"/>
        <v/>
      </c>
      <c r="E54" s="328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31"/>
      <c r="B55" s="45" t="str">
        <f t="shared" si="1"/>
        <v/>
      </c>
      <c r="C55" s="333"/>
      <c r="D55" s="45" t="str">
        <f t="shared" si="2"/>
        <v/>
      </c>
      <c r="E55" s="328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31"/>
      <c r="B56" s="45" t="str">
        <f t="shared" si="1"/>
        <v/>
      </c>
      <c r="C56" s="333"/>
      <c r="D56" s="45" t="str">
        <f t="shared" si="2"/>
        <v/>
      </c>
      <c r="E56" s="328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31"/>
      <c r="B57" s="45" t="str">
        <f t="shared" si="1"/>
        <v/>
      </c>
      <c r="C57" s="333"/>
      <c r="D57" s="45" t="str">
        <f t="shared" si="2"/>
        <v/>
      </c>
      <c r="E57" s="328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31"/>
      <c r="B58" s="45" t="str">
        <f t="shared" si="1"/>
        <v/>
      </c>
      <c r="C58" s="333"/>
      <c r="D58" s="45" t="str">
        <f t="shared" si="2"/>
        <v/>
      </c>
      <c r="E58" s="328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31"/>
      <c r="B59" s="45" t="str">
        <f t="shared" si="1"/>
        <v/>
      </c>
      <c r="C59" s="333"/>
      <c r="D59" s="45" t="str">
        <f t="shared" si="2"/>
        <v/>
      </c>
      <c r="E59" s="328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31"/>
      <c r="B60" s="45" t="str">
        <f t="shared" si="1"/>
        <v/>
      </c>
      <c r="C60" s="333"/>
      <c r="D60" s="45" t="str">
        <f t="shared" si="2"/>
        <v/>
      </c>
      <c r="E60" s="328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31"/>
      <c r="B61" s="45" t="str">
        <f t="shared" si="1"/>
        <v/>
      </c>
      <c r="C61" s="333"/>
      <c r="D61" s="45" t="str">
        <f t="shared" si="2"/>
        <v/>
      </c>
      <c r="E61" s="328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31"/>
      <c r="B62" s="45" t="str">
        <f t="shared" si="1"/>
        <v/>
      </c>
      <c r="C62" s="333"/>
      <c r="D62" s="45" t="str">
        <f t="shared" si="2"/>
        <v/>
      </c>
      <c r="E62" s="328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31"/>
      <c r="B63" s="45" t="str">
        <f t="shared" si="1"/>
        <v/>
      </c>
      <c r="C63" s="333"/>
      <c r="D63" s="45" t="str">
        <f t="shared" si="2"/>
        <v/>
      </c>
      <c r="E63" s="328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31"/>
      <c r="B64" s="45" t="str">
        <f t="shared" si="1"/>
        <v/>
      </c>
      <c r="C64" s="333"/>
      <c r="D64" s="45" t="str">
        <f t="shared" si="2"/>
        <v/>
      </c>
      <c r="E64" s="328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31"/>
      <c r="B65" s="45" t="str">
        <f t="shared" si="1"/>
        <v/>
      </c>
      <c r="C65" s="333"/>
      <c r="D65" s="45" t="str">
        <f t="shared" si="2"/>
        <v/>
      </c>
      <c r="E65" s="328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31"/>
      <c r="B66" s="45" t="str">
        <f t="shared" si="1"/>
        <v/>
      </c>
      <c r="C66" s="333"/>
      <c r="D66" s="45" t="str">
        <f t="shared" si="2"/>
        <v/>
      </c>
      <c r="E66" s="328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31"/>
      <c r="B67" s="45" t="str">
        <f t="shared" si="1"/>
        <v/>
      </c>
      <c r="C67" s="333"/>
      <c r="D67" s="45" t="str">
        <f t="shared" si="2"/>
        <v/>
      </c>
      <c r="E67" s="328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31"/>
      <c r="B68" s="45" t="str">
        <f t="shared" ref="B68:B131" si="12">IFERROR(VLOOKUP(A68,$V$6:$W$23,2,FALSE),"")</f>
        <v/>
      </c>
      <c r="C68" s="333"/>
      <c r="D68" s="45" t="str">
        <f t="shared" ref="D68:D131" si="13">IFERROR(VLOOKUP(C68,$Y$5:$AA$129,2,FALSE),"")</f>
        <v/>
      </c>
      <c r="E68" s="328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31"/>
      <c r="B69" s="45" t="str">
        <f t="shared" si="12"/>
        <v/>
      </c>
      <c r="C69" s="333"/>
      <c r="D69" s="45" t="str">
        <f t="shared" si="13"/>
        <v/>
      </c>
      <c r="E69" s="328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31"/>
      <c r="B70" s="45" t="str">
        <f t="shared" si="12"/>
        <v/>
      </c>
      <c r="C70" s="333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31"/>
      <c r="B71" s="45" t="str">
        <f t="shared" si="12"/>
        <v/>
      </c>
      <c r="C71" s="333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31"/>
      <c r="B72" s="45" t="str">
        <f t="shared" si="12"/>
        <v/>
      </c>
      <c r="C72" s="333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31"/>
      <c r="B73" s="45" t="str">
        <f t="shared" si="12"/>
        <v/>
      </c>
      <c r="C73" s="333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31"/>
      <c r="B74" s="45" t="str">
        <f t="shared" si="12"/>
        <v/>
      </c>
      <c r="C74" s="333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31"/>
      <c r="B75" s="45" t="str">
        <f t="shared" si="12"/>
        <v/>
      </c>
      <c r="C75" s="333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31"/>
      <c r="B76" s="45" t="str">
        <f t="shared" si="12"/>
        <v/>
      </c>
      <c r="C76" s="333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31"/>
      <c r="B77" s="45" t="str">
        <f t="shared" si="12"/>
        <v/>
      </c>
      <c r="C77" s="333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31"/>
      <c r="B78" s="45" t="str">
        <f t="shared" si="12"/>
        <v/>
      </c>
      <c r="C78" s="333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31"/>
      <c r="B79" s="45" t="str">
        <f t="shared" si="12"/>
        <v/>
      </c>
      <c r="C79" s="333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31"/>
      <c r="B80" s="45" t="str">
        <f t="shared" si="12"/>
        <v/>
      </c>
      <c r="C80" s="333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31"/>
      <c r="B81" s="45" t="str">
        <f t="shared" si="12"/>
        <v/>
      </c>
      <c r="C81" s="333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31"/>
      <c r="B82" s="45" t="str">
        <f t="shared" si="12"/>
        <v/>
      </c>
      <c r="C82" s="333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31"/>
      <c r="B83" s="45" t="str">
        <f t="shared" si="12"/>
        <v/>
      </c>
      <c r="C83" s="333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31"/>
      <c r="B84" s="45" t="str">
        <f t="shared" si="12"/>
        <v/>
      </c>
      <c r="C84" s="333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31"/>
      <c r="B85" s="45" t="str">
        <f t="shared" si="12"/>
        <v/>
      </c>
      <c r="C85" s="333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31"/>
      <c r="B86" s="45" t="str">
        <f t="shared" si="12"/>
        <v/>
      </c>
      <c r="C86" s="333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31"/>
      <c r="B87" s="45" t="str">
        <f t="shared" si="12"/>
        <v/>
      </c>
      <c r="C87" s="333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31"/>
      <c r="B88" s="45" t="str">
        <f t="shared" si="12"/>
        <v/>
      </c>
      <c r="C88" s="333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31"/>
      <c r="B89" s="45" t="str">
        <f t="shared" si="12"/>
        <v/>
      </c>
      <c r="C89" s="333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31"/>
      <c r="B90" s="45" t="str">
        <f t="shared" si="12"/>
        <v/>
      </c>
      <c r="C90" s="333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31"/>
      <c r="B91" s="45" t="str">
        <f t="shared" si="12"/>
        <v/>
      </c>
      <c r="C91" s="333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31"/>
      <c r="B92" s="45" t="str">
        <f t="shared" si="12"/>
        <v/>
      </c>
      <c r="C92" s="333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31"/>
      <c r="B93" s="45" t="str">
        <f t="shared" si="12"/>
        <v/>
      </c>
      <c r="C93" s="333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31"/>
      <c r="B94" s="45" t="str">
        <f t="shared" si="12"/>
        <v/>
      </c>
      <c r="C94" s="333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31"/>
      <c r="B95" s="45" t="str">
        <f t="shared" si="12"/>
        <v/>
      </c>
      <c r="C95" s="333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31"/>
      <c r="B96" s="45" t="str">
        <f t="shared" si="12"/>
        <v/>
      </c>
      <c r="C96" s="333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31"/>
      <c r="B97" s="45" t="str">
        <f t="shared" si="12"/>
        <v/>
      </c>
      <c r="C97" s="333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31"/>
      <c r="B98" s="45" t="str">
        <f t="shared" si="12"/>
        <v/>
      </c>
      <c r="C98" s="333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31"/>
      <c r="B99" s="45" t="str">
        <f t="shared" si="12"/>
        <v/>
      </c>
      <c r="C99" s="333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31"/>
      <c r="B100" s="45" t="str">
        <f t="shared" si="12"/>
        <v/>
      </c>
      <c r="C100" s="333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31"/>
      <c r="B101" s="45" t="str">
        <f t="shared" si="12"/>
        <v/>
      </c>
      <c r="C101" s="333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31"/>
      <c r="B102" s="45" t="str">
        <f t="shared" si="12"/>
        <v/>
      </c>
      <c r="C102" s="333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31"/>
      <c r="B103" s="45" t="str">
        <f t="shared" si="12"/>
        <v/>
      </c>
      <c r="C103" s="333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31"/>
      <c r="B104" s="45" t="str">
        <f t="shared" si="12"/>
        <v/>
      </c>
      <c r="C104" s="333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31"/>
      <c r="B105" s="45" t="str">
        <f t="shared" si="12"/>
        <v/>
      </c>
      <c r="C105" s="333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31"/>
      <c r="B106" s="45" t="str">
        <f t="shared" si="12"/>
        <v/>
      </c>
      <c r="C106" s="333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31"/>
      <c r="B107" s="45" t="str">
        <f t="shared" si="12"/>
        <v/>
      </c>
      <c r="C107" s="333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31"/>
      <c r="B108" s="45" t="str">
        <f t="shared" si="12"/>
        <v/>
      </c>
      <c r="C108" s="333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31"/>
      <c r="B109" s="45" t="str">
        <f t="shared" si="12"/>
        <v/>
      </c>
      <c r="C109" s="333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31"/>
      <c r="B110" s="45" t="str">
        <f t="shared" si="12"/>
        <v/>
      </c>
      <c r="C110" s="333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31"/>
      <c r="B111" s="45" t="str">
        <f t="shared" si="12"/>
        <v/>
      </c>
      <c r="C111" s="333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31"/>
      <c r="B112" s="45" t="str">
        <f t="shared" si="12"/>
        <v/>
      </c>
      <c r="C112" s="333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31"/>
      <c r="B113" s="45" t="str">
        <f t="shared" si="12"/>
        <v/>
      </c>
      <c r="C113" s="333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31"/>
      <c r="B114" s="45" t="str">
        <f t="shared" si="12"/>
        <v/>
      </c>
      <c r="C114" s="333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31"/>
      <c r="B115" s="45" t="str">
        <f t="shared" si="12"/>
        <v/>
      </c>
      <c r="C115" s="333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31"/>
      <c r="B116" s="45" t="str">
        <f t="shared" si="12"/>
        <v/>
      </c>
      <c r="C116" s="333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31"/>
      <c r="B117" s="45" t="str">
        <f t="shared" si="12"/>
        <v/>
      </c>
      <c r="C117" s="333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31"/>
      <c r="B118" s="45" t="str">
        <f t="shared" si="12"/>
        <v/>
      </c>
      <c r="C118" s="333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31"/>
      <c r="B119" s="45" t="str">
        <f t="shared" si="12"/>
        <v/>
      </c>
      <c r="C119" s="333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31"/>
      <c r="B120" s="45" t="str">
        <f t="shared" si="12"/>
        <v/>
      </c>
      <c r="C120" s="333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31"/>
      <c r="B121" s="45" t="str">
        <f t="shared" si="12"/>
        <v/>
      </c>
      <c r="C121" s="333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31"/>
      <c r="B122" s="45" t="str">
        <f t="shared" si="12"/>
        <v/>
      </c>
      <c r="C122" s="333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31"/>
      <c r="B123" s="45" t="str">
        <f t="shared" si="12"/>
        <v/>
      </c>
      <c r="C123" s="333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31"/>
      <c r="B124" s="45" t="str">
        <f t="shared" si="12"/>
        <v/>
      </c>
      <c r="C124" s="333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31"/>
      <c r="B125" s="45" t="str">
        <f t="shared" si="12"/>
        <v/>
      </c>
      <c r="C125" s="333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31"/>
      <c r="B126" s="45" t="str">
        <f t="shared" si="12"/>
        <v/>
      </c>
      <c r="C126" s="333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31"/>
      <c r="B127" s="45" t="str">
        <f t="shared" si="12"/>
        <v/>
      </c>
      <c r="C127" s="333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31"/>
      <c r="B128" s="45" t="str">
        <f t="shared" si="12"/>
        <v/>
      </c>
      <c r="C128" s="333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31"/>
      <c r="B129" s="45" t="str">
        <f t="shared" si="12"/>
        <v/>
      </c>
      <c r="C129" s="333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31"/>
      <c r="B130" s="45" t="str">
        <f t="shared" si="12"/>
        <v/>
      </c>
      <c r="C130" s="333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31"/>
      <c r="B131" s="45" t="str">
        <f t="shared" si="12"/>
        <v/>
      </c>
      <c r="C131" s="333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31"/>
      <c r="B132" s="45" t="str">
        <f t="shared" ref="B132:B195" si="23">IFERROR(VLOOKUP(A132,$V$6:$W$23,2,FALSE),"")</f>
        <v/>
      </c>
      <c r="C132" s="333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31"/>
      <c r="B133" s="45" t="str">
        <f t="shared" si="23"/>
        <v/>
      </c>
      <c r="C133" s="333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31"/>
      <c r="B134" s="45" t="str">
        <f t="shared" si="23"/>
        <v/>
      </c>
      <c r="C134" s="333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31"/>
      <c r="B135" s="45" t="str">
        <f t="shared" si="23"/>
        <v/>
      </c>
      <c r="C135" s="333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33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33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33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33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33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33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33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33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33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33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33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33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33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33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33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33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33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33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33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33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33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33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33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33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33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33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34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34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32"/>
      <c r="B164" s="45" t="str">
        <f t="shared" si="23"/>
        <v/>
      </c>
      <c r="C164" s="334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32"/>
      <c r="B165" s="45" t="str">
        <f t="shared" si="23"/>
        <v/>
      </c>
      <c r="C165" s="334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32"/>
      <c r="B166" s="45" t="str">
        <f t="shared" si="23"/>
        <v/>
      </c>
      <c r="C166" s="334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32"/>
      <c r="B167" s="45" t="str">
        <f t="shared" si="23"/>
        <v/>
      </c>
      <c r="C167" s="334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32"/>
      <c r="B168" s="45" t="str">
        <f t="shared" si="23"/>
        <v/>
      </c>
      <c r="C168" s="334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32"/>
      <c r="B169" s="45" t="str">
        <f t="shared" si="23"/>
        <v/>
      </c>
      <c r="C169" s="334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32"/>
      <c r="B170" s="45" t="str">
        <f t="shared" si="23"/>
        <v/>
      </c>
      <c r="C170" s="334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32"/>
      <c r="B171" s="45" t="str">
        <f t="shared" si="23"/>
        <v/>
      </c>
      <c r="C171" s="334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32"/>
      <c r="B172" s="45" t="str">
        <f t="shared" si="23"/>
        <v/>
      </c>
      <c r="C172" s="334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32"/>
      <c r="B173" s="45" t="str">
        <f t="shared" si="23"/>
        <v/>
      </c>
      <c r="C173" s="334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32"/>
      <c r="B174" s="45" t="str">
        <f t="shared" si="23"/>
        <v/>
      </c>
      <c r="C174" s="334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32"/>
      <c r="B175" s="45" t="str">
        <f t="shared" si="23"/>
        <v/>
      </c>
      <c r="C175" s="334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50"/>
      <c r="B402" s="45" t="str">
        <f t="shared" si="59"/>
        <v/>
      </c>
      <c r="C402" s="50"/>
      <c r="D402" s="45" t="str">
        <f t="shared" si="60"/>
        <v/>
      </c>
      <c r="E402" s="82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50"/>
      <c r="B403" s="45" t="str">
        <f t="shared" si="59"/>
        <v/>
      </c>
      <c r="C403" s="50"/>
      <c r="D403" s="45" t="str">
        <f t="shared" si="60"/>
        <v/>
      </c>
      <c r="E403" s="82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50"/>
      <c r="B404" s="45" t="str">
        <f t="shared" si="59"/>
        <v/>
      </c>
      <c r="C404" s="50"/>
      <c r="D404" s="45" t="str">
        <f t="shared" si="60"/>
        <v/>
      </c>
      <c r="E404" s="82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50"/>
      <c r="B405" s="45" t="str">
        <f t="shared" si="59"/>
        <v/>
      </c>
      <c r="C405" s="50"/>
      <c r="D405" s="45" t="str">
        <f t="shared" si="60"/>
        <v/>
      </c>
      <c r="E405" s="82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50"/>
      <c r="B406" s="45" t="str">
        <f t="shared" si="59"/>
        <v/>
      </c>
      <c r="C406" s="50"/>
      <c r="D406" s="45" t="str">
        <f t="shared" si="60"/>
        <v/>
      </c>
      <c r="E406" s="82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50"/>
      <c r="B407" s="45" t="str">
        <f t="shared" si="59"/>
        <v/>
      </c>
      <c r="C407" s="50"/>
      <c r="D407" s="45" t="str">
        <f t="shared" si="60"/>
        <v/>
      </c>
      <c r="E407" s="82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50"/>
      <c r="B408" s="45" t="str">
        <f t="shared" si="59"/>
        <v/>
      </c>
      <c r="C408" s="50"/>
      <c r="D408" s="45" t="str">
        <f t="shared" si="60"/>
        <v/>
      </c>
      <c r="E408" s="82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50"/>
      <c r="B409" s="45" t="str">
        <f t="shared" si="59"/>
        <v/>
      </c>
      <c r="C409" s="50"/>
      <c r="D409" s="45" t="str">
        <f t="shared" si="60"/>
        <v/>
      </c>
      <c r="E409" s="82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50"/>
      <c r="B410" s="45" t="str">
        <f t="shared" si="59"/>
        <v/>
      </c>
      <c r="C410" s="50"/>
      <c r="D410" s="45" t="str">
        <f t="shared" si="60"/>
        <v/>
      </c>
      <c r="E410" s="82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50"/>
      <c r="B411" s="45" t="str">
        <f t="shared" si="59"/>
        <v/>
      </c>
      <c r="C411" s="50"/>
      <c r="D411" s="45" t="str">
        <f t="shared" si="60"/>
        <v/>
      </c>
      <c r="E411" s="82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50"/>
      <c r="B412" s="45" t="str">
        <f t="shared" si="59"/>
        <v/>
      </c>
      <c r="C412" s="50"/>
      <c r="D412" s="45" t="str">
        <f t="shared" si="60"/>
        <v/>
      </c>
      <c r="E412" s="82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50"/>
      <c r="B413" s="45" t="str">
        <f t="shared" si="59"/>
        <v/>
      </c>
      <c r="C413" s="50"/>
      <c r="D413" s="45" t="str">
        <f t="shared" si="60"/>
        <v/>
      </c>
      <c r="E413" s="82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50"/>
      <c r="B414" s="45" t="str">
        <f t="shared" si="59"/>
        <v/>
      </c>
      <c r="C414" s="50"/>
      <c r="D414" s="45" t="str">
        <f t="shared" si="60"/>
        <v/>
      </c>
      <c r="E414" s="82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50"/>
      <c r="B415" s="45" t="str">
        <f t="shared" si="59"/>
        <v/>
      </c>
      <c r="C415" s="50"/>
      <c r="D415" s="45" t="str">
        <f t="shared" si="60"/>
        <v/>
      </c>
      <c r="E415" s="82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50"/>
      <c r="B416" s="45" t="str">
        <f t="shared" si="59"/>
        <v/>
      </c>
      <c r="C416" s="50"/>
      <c r="D416" s="45" t="str">
        <f t="shared" si="60"/>
        <v/>
      </c>
      <c r="E416" s="82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50"/>
      <c r="B417" s="45" t="str">
        <f t="shared" si="59"/>
        <v/>
      </c>
      <c r="C417" s="50"/>
      <c r="D417" s="45" t="str">
        <f t="shared" si="60"/>
        <v/>
      </c>
      <c r="E417" s="82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50"/>
      <c r="B418" s="45" t="str">
        <f t="shared" si="59"/>
        <v/>
      </c>
      <c r="C418" s="50"/>
      <c r="D418" s="45" t="str">
        <f t="shared" si="60"/>
        <v/>
      </c>
      <c r="E418" s="82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50"/>
      <c r="B419" s="45" t="str">
        <f t="shared" si="59"/>
        <v/>
      </c>
      <c r="C419" s="50"/>
      <c r="D419" s="45" t="str">
        <f t="shared" si="60"/>
        <v/>
      </c>
      <c r="E419" s="82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50"/>
      <c r="B420" s="45" t="str">
        <f t="shared" si="59"/>
        <v/>
      </c>
      <c r="C420" s="50"/>
      <c r="D420" s="45" t="str">
        <f t="shared" si="60"/>
        <v/>
      </c>
      <c r="E420" s="82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50"/>
      <c r="B421" s="45" t="str">
        <f t="shared" si="59"/>
        <v/>
      </c>
      <c r="C421" s="50"/>
      <c r="D421" s="45" t="str">
        <f t="shared" si="60"/>
        <v/>
      </c>
      <c r="E421" s="82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50"/>
      <c r="B422" s="45" t="str">
        <f t="shared" si="59"/>
        <v/>
      </c>
      <c r="C422" s="50"/>
      <c r="D422" s="45" t="str">
        <f t="shared" si="60"/>
        <v/>
      </c>
      <c r="E422" s="82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50"/>
      <c r="B423" s="45" t="str">
        <f t="shared" si="59"/>
        <v/>
      </c>
      <c r="C423" s="50"/>
      <c r="D423" s="45" t="str">
        <f t="shared" si="60"/>
        <v/>
      </c>
      <c r="E423" s="82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50"/>
      <c r="B424" s="45" t="str">
        <f t="shared" si="59"/>
        <v/>
      </c>
      <c r="C424" s="50"/>
      <c r="D424" s="45" t="str">
        <f t="shared" si="60"/>
        <v/>
      </c>
      <c r="E424" s="82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50"/>
      <c r="B425" s="45" t="str">
        <f t="shared" si="59"/>
        <v/>
      </c>
      <c r="C425" s="50"/>
      <c r="D425" s="45" t="str">
        <f t="shared" si="60"/>
        <v/>
      </c>
      <c r="E425" s="82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50"/>
      <c r="B426" s="45" t="str">
        <f t="shared" si="59"/>
        <v/>
      </c>
      <c r="C426" s="50"/>
      <c r="D426" s="45" t="str">
        <f t="shared" si="60"/>
        <v/>
      </c>
      <c r="E426" s="82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50"/>
      <c r="B427" s="45" t="str">
        <f t="shared" si="59"/>
        <v/>
      </c>
      <c r="C427" s="50"/>
      <c r="D427" s="45" t="str">
        <f t="shared" si="60"/>
        <v/>
      </c>
      <c r="E427" s="82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50"/>
      <c r="B428" s="45" t="str">
        <f t="shared" si="59"/>
        <v/>
      </c>
      <c r="C428" s="50"/>
      <c r="D428" s="45" t="str">
        <f t="shared" si="60"/>
        <v/>
      </c>
      <c r="E428" s="82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50"/>
      <c r="D429" s="45" t="str">
        <f t="shared" si="60"/>
        <v/>
      </c>
      <c r="E429" s="82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 xr:uid="{00000000-0009-0000-0000-000003000000}"/>
  <sortState xmlns:xlrd2="http://schemas.microsoft.com/office/spreadsheetml/2017/richdata2"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DP'!$D$4:$D$614,$M$1)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zoomScale="90" zoomScaleNormal="90" workbookViewId="0">
      <selection activeCell="J5" sqref="J5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9" ht="15.6" customHeight="1"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</row>
    <row r="2" spans="1:29" ht="21" customHeight="1">
      <c r="B2" s="389" t="s">
        <v>4035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</row>
    <row r="3" spans="1:29" s="19" customFormat="1" ht="15">
      <c r="B3" s="18"/>
      <c r="C3" s="18"/>
      <c r="D3" s="18"/>
      <c r="G3" s="356"/>
      <c r="I3" s="356"/>
      <c r="S3" s="20"/>
      <c r="W3" s="210" t="s">
        <v>4039</v>
      </c>
    </row>
    <row r="4" spans="1:29" s="19" customFormat="1" ht="89.25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641959</v>
      </c>
      <c r="E5" s="335"/>
      <c r="F5" s="335"/>
      <c r="G5" s="336"/>
      <c r="H5" s="335"/>
      <c r="I5" s="335">
        <v>616959</v>
      </c>
      <c r="J5" s="335"/>
      <c r="K5" s="335">
        <v>25000</v>
      </c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23" t="str">
        <f>'OPĆI DIO'!$C$1</f>
        <v>21053 VELEUČILIŠTE U KARLOVCU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3790184</v>
      </c>
      <c r="E6" s="6">
        <f>'A.2 PRIHODI I RASHODI IF'!E7</f>
        <v>2449778</v>
      </c>
      <c r="F6" s="6">
        <f>'A.2 PRIHODI I RASHODI IF'!E8</f>
        <v>0</v>
      </c>
      <c r="G6" s="6">
        <f>'A.2 PRIHODI I RASHODI IF'!E10</f>
        <v>142686</v>
      </c>
      <c r="H6" s="6">
        <f>'A.2 PRIHODI I RASHODI IF'!E12</f>
        <v>0</v>
      </c>
      <c r="I6" s="6">
        <f>'A.2 PRIHODI I RASHODI IF'!E13+'B.2 RAČUN FINANC IF'!E7</f>
        <v>860100</v>
      </c>
      <c r="J6" s="6">
        <f>'A.2 PRIHODI I RASHODI IF'!E15</f>
        <v>40212</v>
      </c>
      <c r="K6" s="6">
        <f>'A.2 PRIHODI I RASHODI IF'!E16</f>
        <v>82408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59">
        <f>'A.2 PRIHODI I RASHODI IF'!E23</f>
        <v>200000</v>
      </c>
      <c r="S6" s="6">
        <f>'A.2 PRIHODI I RASHODI IF'!E24</f>
        <v>0</v>
      </c>
      <c r="T6" s="6">
        <f>'A.2 PRIHODI I RASHODI IF'!E26</f>
        <v>15000</v>
      </c>
      <c r="U6" s="6">
        <f>'A.2 PRIHODI I RASHODI IF'!E27</f>
        <v>0</v>
      </c>
      <c r="V6" s="6">
        <f>'A.2 PRIHODI I RASHODI IF'!E29</f>
        <v>0</v>
      </c>
      <c r="W6" s="6">
        <f>'B.2 RAČUN FINANC IF'!E10</f>
        <v>0</v>
      </c>
      <c r="X6" s="23" t="str">
        <f>'OPĆI DIO'!$C$1</f>
        <v>21053 VELEUČILIŠTE U KARLOVCU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-28348</v>
      </c>
      <c r="E7" s="337"/>
      <c r="F7" s="337"/>
      <c r="G7" s="337"/>
      <c r="H7" s="337"/>
      <c r="I7" s="337"/>
      <c r="J7" s="337">
        <v>-27912</v>
      </c>
      <c r="K7" s="337"/>
      <c r="L7" s="337"/>
      <c r="M7" s="337"/>
      <c r="N7" s="337"/>
      <c r="O7" s="337"/>
      <c r="P7" s="337"/>
      <c r="Q7" s="337"/>
      <c r="R7" s="337">
        <v>-436</v>
      </c>
      <c r="S7" s="337"/>
      <c r="T7" s="337"/>
      <c r="U7" s="337"/>
      <c r="V7" s="337"/>
      <c r="W7" s="337"/>
      <c r="X7" s="23" t="str">
        <f>'OPĆI DIO'!$C$1</f>
        <v>21053 VELEUČILIŠTE U KARLOVCU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4403795</v>
      </c>
      <c r="E8" s="6">
        <f>+E5+E6+E7</f>
        <v>2449778</v>
      </c>
      <c r="F8" s="6">
        <f t="shared" ref="F8:W8" si="1">+F5+F6+F7</f>
        <v>0</v>
      </c>
      <c r="G8" s="6">
        <f t="shared" si="1"/>
        <v>142686</v>
      </c>
      <c r="H8" s="6">
        <f t="shared" si="1"/>
        <v>0</v>
      </c>
      <c r="I8" s="6">
        <f t="shared" si="1"/>
        <v>1477059</v>
      </c>
      <c r="J8" s="6">
        <f t="shared" si="1"/>
        <v>12300</v>
      </c>
      <c r="K8" s="6">
        <f t="shared" si="1"/>
        <v>107408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59">
        <f t="shared" si="1"/>
        <v>199564</v>
      </c>
      <c r="S8" s="6">
        <f t="shared" si="1"/>
        <v>0</v>
      </c>
      <c r="T8" s="6">
        <f t="shared" si="1"/>
        <v>15000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23" t="str">
        <f>'OPĆI DIO'!$C$1</f>
        <v>21053 VELEUČILIŠTE U KARLOVCU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4403795</v>
      </c>
      <c r="E9" s="6">
        <f>'A.2 PRIHODI I RASHODI IF'!E32</f>
        <v>2449778</v>
      </c>
      <c r="F9" s="6">
        <f>'A.2 PRIHODI I RASHODI IF'!E33</f>
        <v>0</v>
      </c>
      <c r="G9" s="6">
        <f>'A.2 PRIHODI I RASHODI IF'!E35+'B.2 RAČUN FINANC IF'!E14</f>
        <v>142686</v>
      </c>
      <c r="H9" s="6">
        <f>'A.2 PRIHODI I RASHODI IF'!E37</f>
        <v>0</v>
      </c>
      <c r="I9" s="6">
        <f>'A.2 PRIHODI I RASHODI IF'!E38</f>
        <v>1477059</v>
      </c>
      <c r="J9" s="6">
        <f>'A.2 PRIHODI I RASHODI IF'!E40</f>
        <v>12300</v>
      </c>
      <c r="K9" s="6">
        <f>'A.2 PRIHODI I RASHODI IF'!E41</f>
        <v>107408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0</v>
      </c>
      <c r="P9" s="6">
        <f>'A.2 PRIHODI I RASHODI IF'!E46</f>
        <v>0</v>
      </c>
      <c r="Q9" s="6">
        <f>'A.2 PRIHODI I RASHODI IF'!E47</f>
        <v>0</v>
      </c>
      <c r="R9" s="359">
        <f>'A.2 PRIHODI I RASHODI IF'!E48</f>
        <v>199564</v>
      </c>
      <c r="S9" s="6">
        <f>'A.2 PRIHODI I RASHODI IF'!E49</f>
        <v>0</v>
      </c>
      <c r="T9" s="6">
        <f>'A.2 PRIHODI I RASHODI IF'!E51</f>
        <v>15000</v>
      </c>
      <c r="U9" s="6">
        <f>'A.2 PRIHODI I RASHODI IF'!E52</f>
        <v>0</v>
      </c>
      <c r="V9" s="6">
        <f>'A.2 PRIHODI I RASHODI IF'!E54</f>
        <v>0</v>
      </c>
      <c r="W9" s="6">
        <v>0</v>
      </c>
      <c r="X9" s="23" t="str">
        <f>'OPĆI DIO'!$C$1</f>
        <v>21053 VELEUČILIŠTE U KARLOVCU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0</v>
      </c>
      <c r="E10" s="37">
        <f>+E8-E9</f>
        <v>0</v>
      </c>
      <c r="F10" s="37">
        <f t="shared" ref="F10:W10" si="2">+F8-F9</f>
        <v>0</v>
      </c>
      <c r="G10" s="37">
        <f>+G8-G9</f>
        <v>0</v>
      </c>
      <c r="H10" s="37">
        <f t="shared" si="2"/>
        <v>0</v>
      </c>
      <c r="I10" s="37">
        <f t="shared" si="2"/>
        <v>0</v>
      </c>
      <c r="J10" s="37">
        <f>+J8-J9</f>
        <v>0</v>
      </c>
      <c r="K10" s="37">
        <f t="shared" si="2"/>
        <v>0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</v>
      </c>
      <c r="W10" s="37">
        <f t="shared" si="2"/>
        <v>0</v>
      </c>
      <c r="X10" s="23" t="str">
        <f>'OPĆI DIO'!$C$1</f>
        <v>21053 VELEUČILIŠTE U KARLOVCU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21053 VELEUČILIŠTE U KARLOVCU</v>
      </c>
    </row>
    <row r="12" spans="1:29" s="19" customFormat="1" ht="89.25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21053 VELEUČILIŠTE U KARLOVCU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28348</v>
      </c>
      <c r="E13" s="84">
        <f t="shared" ref="E13:W13" si="4">-E7</f>
        <v>0</v>
      </c>
      <c r="F13" s="84">
        <f t="shared" si="4"/>
        <v>0</v>
      </c>
      <c r="G13" s="84">
        <f t="shared" si="4"/>
        <v>0</v>
      </c>
      <c r="H13" s="84">
        <f t="shared" si="4"/>
        <v>0</v>
      </c>
      <c r="I13" s="84">
        <f t="shared" si="4"/>
        <v>0</v>
      </c>
      <c r="J13" s="84">
        <f t="shared" si="4"/>
        <v>27912</v>
      </c>
      <c r="K13" s="84">
        <f t="shared" si="4"/>
        <v>0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436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23" t="str">
        <f>'OPĆI DIO'!$C$1</f>
        <v>21053 VELEUČILIŠTE U KARLOVCU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4019774</v>
      </c>
      <c r="E14" s="6">
        <f>'A.2 PRIHODI I RASHODI IF'!F7</f>
        <v>2448901</v>
      </c>
      <c r="F14" s="6">
        <f>'A.2 PRIHODI I RASHODI IF'!F8</f>
        <v>0</v>
      </c>
      <c r="G14" s="6">
        <f>'A.2 PRIHODI I RASHODI IF'!F10</f>
        <v>110850</v>
      </c>
      <c r="H14" s="6">
        <f>'A.2 PRIHODI I RASHODI IF'!F12</f>
        <v>0</v>
      </c>
      <c r="I14" s="6">
        <f>'A.2 PRIHODI I RASHODI IF'!F13+'B.2 RAČUN FINANC IF'!F7</f>
        <v>1360750</v>
      </c>
      <c r="J14" s="6">
        <f>'A.2 PRIHODI I RASHODI IF'!F15</f>
        <v>11000</v>
      </c>
      <c r="K14" s="6">
        <f>'A.2 PRIHODI I RASHODI IF'!F16</f>
        <v>73273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9">
        <f>'A.2 PRIHODI I RASHODI IF'!F23</f>
        <v>0</v>
      </c>
      <c r="S14" s="6">
        <f>'A.2 PRIHODI I RASHODI IF'!F24</f>
        <v>0</v>
      </c>
      <c r="T14" s="6">
        <f>'A.2 PRIHODI I RASHODI IF'!F26</f>
        <v>15000</v>
      </c>
      <c r="U14" s="6">
        <f>'A.2 PRIHODI I RASHODI IF'!F27</f>
        <v>0</v>
      </c>
      <c r="V14" s="6">
        <f>'A.2 PRIHODI I RASHODI IF'!F29</f>
        <v>0</v>
      </c>
      <c r="W14" s="6">
        <f>'B.2 RAČUN FINANC IF'!F10</f>
        <v>0</v>
      </c>
      <c r="X14" s="23" t="str">
        <f>'OPĆI DIO'!$C$1</f>
        <v>21053 VELEUČILIŠTE U KARLOVCU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-28348</v>
      </c>
      <c r="E15" s="338"/>
      <c r="F15" s="338"/>
      <c r="G15" s="338"/>
      <c r="H15" s="338"/>
      <c r="I15" s="338"/>
      <c r="J15" s="338">
        <v>-27912</v>
      </c>
      <c r="K15" s="338"/>
      <c r="L15" s="338"/>
      <c r="M15" s="335"/>
      <c r="N15" s="338"/>
      <c r="O15" s="338"/>
      <c r="P15" s="338"/>
      <c r="Q15" s="338"/>
      <c r="R15" s="338">
        <v>-436</v>
      </c>
      <c r="S15" s="338"/>
      <c r="T15" s="338"/>
      <c r="U15" s="338"/>
      <c r="V15" s="338"/>
      <c r="W15" s="338"/>
      <c r="X15" s="23" t="str">
        <f>'OPĆI DIO'!$C$1</f>
        <v>21053 VELEUČILIŠTE U KARLOVCU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4019774</v>
      </c>
      <c r="E16" s="6">
        <f>+E13+E14+E15</f>
        <v>2448901</v>
      </c>
      <c r="F16" s="6">
        <f t="shared" ref="F16:W16" si="5">+F13+F14+F15</f>
        <v>0</v>
      </c>
      <c r="G16" s="6">
        <f t="shared" si="5"/>
        <v>110850</v>
      </c>
      <c r="H16" s="6">
        <f t="shared" si="5"/>
        <v>0</v>
      </c>
      <c r="I16" s="6">
        <f t="shared" si="5"/>
        <v>1360750</v>
      </c>
      <c r="J16" s="6">
        <f t="shared" si="5"/>
        <v>11000</v>
      </c>
      <c r="K16" s="6">
        <f t="shared" si="5"/>
        <v>73273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15000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23" t="str">
        <f>'OPĆI DIO'!$C$1</f>
        <v>21053 VELEUČILIŠTE U KARLOVCU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4019774</v>
      </c>
      <c r="E17" s="6">
        <f>'A.2 PRIHODI I RASHODI IF'!F32</f>
        <v>2448901</v>
      </c>
      <c r="F17" s="6">
        <f>'A.2 PRIHODI I RASHODI IF'!F33</f>
        <v>0</v>
      </c>
      <c r="G17" s="6">
        <f>'A.2 PRIHODI I RASHODI IF'!F35+'B.2 RAČUN FINANC IF'!F14</f>
        <v>110850</v>
      </c>
      <c r="H17" s="6">
        <f>'A.2 PRIHODI I RASHODI IF'!F37</f>
        <v>0</v>
      </c>
      <c r="I17" s="6">
        <f>'A.2 PRIHODI I RASHODI IF'!F38</f>
        <v>1360750</v>
      </c>
      <c r="J17" s="6">
        <f>'A.2 PRIHODI I RASHODI IF'!F40</f>
        <v>11000</v>
      </c>
      <c r="K17" s="6">
        <f>'A.2 PRIHODI I RASHODI IF'!F41</f>
        <v>73273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15000</v>
      </c>
      <c r="U17" s="6">
        <f>'A.2 PRIHODI I RASHODI IF'!F52</f>
        <v>0</v>
      </c>
      <c r="V17" s="6">
        <f>'A.2 PRIHODI I RASHODI IF'!F54</f>
        <v>0</v>
      </c>
      <c r="W17" s="6">
        <v>0</v>
      </c>
      <c r="X17" s="23" t="str">
        <f>'OPĆI DIO'!$C$1</f>
        <v>21053 VELEUČILIŠTE U KARLOVCU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0</v>
      </c>
      <c r="E18" s="37">
        <f>+E16-E17</f>
        <v>0</v>
      </c>
      <c r="F18" s="37">
        <f t="shared" ref="F18:W18" si="6">+F16-F17</f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0</v>
      </c>
      <c r="W18" s="37">
        <f t="shared" si="6"/>
        <v>0</v>
      </c>
      <c r="X18" s="23" t="str">
        <f>'OPĆI DIO'!$C$1</f>
        <v>21053 VELEUČILIŠTE U KARLOVCU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21053 VELEUČILIŠTE U KARLOVCU</v>
      </c>
    </row>
    <row r="20" spans="1:29" s="19" customFormat="1" ht="89.25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21053 VELEUČILIŠTE U KARLOVCU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28348</v>
      </c>
      <c r="E21" s="84">
        <f t="shared" ref="E21:W21" si="8">-E15</f>
        <v>0</v>
      </c>
      <c r="F21" s="84">
        <f t="shared" si="8"/>
        <v>0</v>
      </c>
      <c r="G21" s="84">
        <f t="shared" si="8"/>
        <v>0</v>
      </c>
      <c r="H21" s="84">
        <f t="shared" si="8"/>
        <v>0</v>
      </c>
      <c r="I21" s="84">
        <f t="shared" si="8"/>
        <v>0</v>
      </c>
      <c r="J21" s="84">
        <f t="shared" si="8"/>
        <v>27912</v>
      </c>
      <c r="K21" s="84">
        <f t="shared" si="8"/>
        <v>0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436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0</v>
      </c>
      <c r="W21" s="84">
        <f t="shared" si="8"/>
        <v>0</v>
      </c>
      <c r="X21" s="23" t="str">
        <f>'OPĆI DIO'!$C$1</f>
        <v>21053 VELEUČILIŠTE U KARLOVCU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4123448</v>
      </c>
      <c r="E22" s="6">
        <f>'A.2 PRIHODI I RASHODI IF'!G7</f>
        <v>2450060</v>
      </c>
      <c r="F22" s="6">
        <f>'A.2 PRIHODI I RASHODI IF'!G8</f>
        <v>0</v>
      </c>
      <c r="G22" s="6">
        <f>'A.2 PRIHODI I RASHODI IF'!G10</f>
        <v>110880</v>
      </c>
      <c r="H22" s="6">
        <f>'A.2 PRIHODI I RASHODI IF'!G12</f>
        <v>0</v>
      </c>
      <c r="I22" s="6">
        <f>'A.2 PRIHODI I RASHODI IF'!G13+'B.2 RAČUN FINANC IF'!G7</f>
        <v>1477400</v>
      </c>
      <c r="J22" s="6">
        <f>'A.2 PRIHODI I RASHODI IF'!G15</f>
        <v>0</v>
      </c>
      <c r="K22" s="6">
        <f>'A.2 PRIHODI I RASHODI IF'!G16</f>
        <v>70108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9">
        <f>'A.2 PRIHODI I RASHODI IF'!G23</f>
        <v>0</v>
      </c>
      <c r="S22" s="6">
        <f>'A.2 PRIHODI I RASHODI IF'!G24</f>
        <v>0</v>
      </c>
      <c r="T22" s="6">
        <f>'A.2 PRIHODI I RASHODI IF'!G26</f>
        <v>15000</v>
      </c>
      <c r="U22" s="6">
        <f>'A.2 PRIHODI I RASHODI IF'!G27</f>
        <v>0</v>
      </c>
      <c r="V22" s="6">
        <f>'A.2 PRIHODI I RASHODI IF'!G29</f>
        <v>0</v>
      </c>
      <c r="W22" s="6">
        <f>'B.2 RAČUN FINANC IF'!G10</f>
        <v>0</v>
      </c>
      <c r="X22" s="23" t="str">
        <f>'OPĆI DIO'!$C$1</f>
        <v>21053 VELEUČILIŠTE U KARLOVCU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-28348</v>
      </c>
      <c r="E23" s="338"/>
      <c r="F23" s="338"/>
      <c r="G23" s="338"/>
      <c r="H23" s="338"/>
      <c r="I23" s="338"/>
      <c r="J23" s="338">
        <v>-27912</v>
      </c>
      <c r="K23" s="338"/>
      <c r="L23" s="338"/>
      <c r="M23" s="335"/>
      <c r="N23" s="338"/>
      <c r="O23" s="338"/>
      <c r="P23" s="338"/>
      <c r="Q23" s="338"/>
      <c r="R23" s="338">
        <v>-436</v>
      </c>
      <c r="S23" s="338"/>
      <c r="T23" s="338"/>
      <c r="U23" s="338"/>
      <c r="V23" s="338"/>
      <c r="W23" s="338"/>
      <c r="X23" s="23" t="str">
        <f>'OPĆI DIO'!$C$1</f>
        <v>21053 VELEUČILIŠTE U KARLOVCU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4123448</v>
      </c>
      <c r="E24" s="6">
        <f>+E21+E22+E23</f>
        <v>2450060</v>
      </c>
      <c r="F24" s="6">
        <f t="shared" ref="F24:W24" si="9">+F21+F22+F23</f>
        <v>0</v>
      </c>
      <c r="G24" s="6">
        <f t="shared" si="9"/>
        <v>110880</v>
      </c>
      <c r="H24" s="6">
        <f t="shared" si="9"/>
        <v>0</v>
      </c>
      <c r="I24" s="6">
        <f t="shared" si="9"/>
        <v>1477400</v>
      </c>
      <c r="J24" s="6">
        <f t="shared" si="9"/>
        <v>0</v>
      </c>
      <c r="K24" s="6">
        <f t="shared" si="9"/>
        <v>70108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15000</v>
      </c>
      <c r="U24" s="6">
        <f t="shared" si="9"/>
        <v>0</v>
      </c>
      <c r="V24" s="6">
        <f t="shared" si="9"/>
        <v>0</v>
      </c>
      <c r="W24" s="6">
        <f t="shared" si="9"/>
        <v>0</v>
      </c>
      <c r="X24" s="23" t="str">
        <f>'OPĆI DIO'!$C$1</f>
        <v>21053 VELEUČILIŠTE U KARLOVCU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4123448</v>
      </c>
      <c r="E25" s="6">
        <f>'A.2 PRIHODI I RASHODI IF'!G32</f>
        <v>2450060</v>
      </c>
      <c r="F25" s="6">
        <f>'A.2 PRIHODI I RASHODI IF'!G33</f>
        <v>0</v>
      </c>
      <c r="G25" s="6">
        <f>'A.2 PRIHODI I RASHODI IF'!G35+'B.2 RAČUN FINANC IF'!G14</f>
        <v>110880</v>
      </c>
      <c r="H25" s="6">
        <f>'A.2 PRIHODI I RASHODI IF'!G37</f>
        <v>0</v>
      </c>
      <c r="I25" s="6">
        <f>'A.2 PRIHODI I RASHODI IF'!G38</f>
        <v>1477400</v>
      </c>
      <c r="J25" s="6">
        <f>'A.2 PRIHODI I RASHODI IF'!G40</f>
        <v>0</v>
      </c>
      <c r="K25" s="6">
        <f>'A.2 PRIHODI I RASHODI IF'!G41</f>
        <v>70108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15000</v>
      </c>
      <c r="U25" s="6">
        <f>'A.2 PRIHODI I RASHODI IF'!G52</f>
        <v>0</v>
      </c>
      <c r="V25" s="6">
        <f>'A.2 PRIHODI I RASHODI IF'!G54</f>
        <v>0</v>
      </c>
      <c r="W25" s="6">
        <v>0</v>
      </c>
      <c r="X25" s="23" t="str">
        <f>'OPĆI DIO'!$C$1</f>
        <v>21053 VELEUČILIŠTE U KARLOVCU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0</v>
      </c>
      <c r="E26" s="37">
        <f>+E24-E25</f>
        <v>0</v>
      </c>
      <c r="F26" s="37">
        <f t="shared" ref="F26:W26" si="10">+F24-F25</f>
        <v>0</v>
      </c>
      <c r="G26" s="37">
        <f t="shared" si="10"/>
        <v>0</v>
      </c>
      <c r="H26" s="37">
        <f>+H24-H25</f>
        <v>0</v>
      </c>
      <c r="I26" s="37">
        <f t="shared" si="10"/>
        <v>0</v>
      </c>
      <c r="J26" s="37">
        <f t="shared" si="10"/>
        <v>0</v>
      </c>
      <c r="K26" s="37">
        <f t="shared" si="10"/>
        <v>0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0</v>
      </c>
      <c r="W26" s="37">
        <f t="shared" si="10"/>
        <v>0</v>
      </c>
      <c r="X26" s="23" t="str">
        <f>'OPĆI DIO'!$C$1</f>
        <v>21053 VELEUČILIŠTE U KARLOVCU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xWindow="1009" yWindow="323"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8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zoomScale="90" zoomScaleNormal="90" workbookViewId="0">
      <selection activeCell="D12" sqref="D12"/>
    </sheetView>
  </sheetViews>
  <sheetFormatPr defaultColWidth="0" defaultRowHeight="15"/>
  <cols>
    <col min="1" max="1" width="3.28515625" style="281" customWidth="1"/>
    <col min="2" max="2" width="8.42578125" style="281" bestFit="1" customWidth="1"/>
    <col min="3" max="3" width="37.85546875" style="281" customWidth="1"/>
    <col min="4" max="8" width="15.42578125" style="281" customWidth="1"/>
    <col min="9" max="11" width="17.5703125" style="281" hidden="1" customWidth="1"/>
    <col min="12" max="16384" width="9.140625" style="281" hidden="1"/>
  </cols>
  <sheetData>
    <row r="1" spans="1:10" s="267" customFormat="1" ht="15.7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75">
      <c r="A2" s="393" t="s">
        <v>3883</v>
      </c>
      <c r="B2" s="393"/>
      <c r="C2" s="393"/>
      <c r="D2" s="393"/>
      <c r="E2" s="393"/>
      <c r="F2" s="393"/>
      <c r="G2" s="393"/>
      <c r="H2" s="393"/>
      <c r="I2" s="271"/>
      <c r="J2" s="271"/>
    </row>
    <row r="3" spans="1:10" s="267" customFormat="1" ht="18.7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75">
      <c r="A4" s="393" t="s">
        <v>3884</v>
      </c>
      <c r="B4" s="393"/>
      <c r="C4" s="393"/>
      <c r="D4" s="393"/>
      <c r="E4" s="393"/>
      <c r="F4" s="393"/>
      <c r="G4" s="393"/>
      <c r="H4" s="393"/>
      <c r="I4" s="268"/>
      <c r="J4" s="268"/>
    </row>
    <row r="5" spans="1:10" s="267" customFormat="1" ht="18.7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75">
      <c r="A6" s="393" t="s">
        <v>4777</v>
      </c>
      <c r="B6" s="393"/>
      <c r="C6" s="393"/>
      <c r="D6" s="393"/>
      <c r="E6" s="393"/>
      <c r="F6" s="393"/>
      <c r="G6" s="393"/>
      <c r="H6" s="393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30">
      <c r="A8" s="394" t="s">
        <v>4778</v>
      </c>
      <c r="B8" s="395"/>
      <c r="C8" s="396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390">
        <v>1</v>
      </c>
      <c r="B9" s="391"/>
      <c r="C9" s="392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0</v>
      </c>
      <c r="E10" s="317">
        <f t="shared" ref="E10:H10" si="0">+E11+E19</f>
        <v>0</v>
      </c>
      <c r="F10" s="317">
        <f t="shared" si="0"/>
        <v>3790184</v>
      </c>
      <c r="G10" s="317">
        <f t="shared" si="0"/>
        <v>4019774</v>
      </c>
      <c r="H10" s="317">
        <f t="shared" si="0"/>
        <v>4123448</v>
      </c>
      <c r="I10" s="315" t="str">
        <f>'OPĆI DIO'!$C$1</f>
        <v>21053 VELEUČILIŠTE U KARLOVCU</v>
      </c>
    </row>
    <row r="11" spans="1:10">
      <c r="A11" s="277">
        <v>6</v>
      </c>
      <c r="B11" s="277"/>
      <c r="C11" s="277" t="s">
        <v>4782</v>
      </c>
      <c r="D11" s="309">
        <f>SUM(D12:D18)</f>
        <v>0</v>
      </c>
      <c r="E11" s="309">
        <f t="shared" ref="E11:H11" si="1">SUM(E12:E18)</f>
        <v>0</v>
      </c>
      <c r="F11" s="309">
        <f t="shared" si="1"/>
        <v>3790184</v>
      </c>
      <c r="G11" s="309">
        <f t="shared" si="1"/>
        <v>4019774</v>
      </c>
      <c r="H11" s="309">
        <f t="shared" si="1"/>
        <v>4123448</v>
      </c>
      <c r="I11" s="315" t="str">
        <f>'OPĆI DIO'!$C$1</f>
        <v>21053 VELEUČILIŠTE U KARLOVCU</v>
      </c>
    </row>
    <row r="12" spans="1:10">
      <c r="A12" s="277"/>
      <c r="B12" s="278" t="s">
        <v>3887</v>
      </c>
      <c r="C12" s="278" t="s">
        <v>3886</v>
      </c>
      <c r="D12" s="350"/>
      <c r="E12" s="350"/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21053 VELEUČILIŠTE U KARLOVCU</v>
      </c>
    </row>
    <row r="13" spans="1:10" ht="30">
      <c r="A13" s="277"/>
      <c r="B13" s="278" t="s">
        <v>3889</v>
      </c>
      <c r="C13" s="278" t="s">
        <v>3888</v>
      </c>
      <c r="D13" s="350"/>
      <c r="E13" s="350"/>
      <c r="F13" s="340">
        <f>SUMIF('Unos prihoda i primitaka'!$L$3:$L$501,$B13,'Unos prihoda i primitaka'!G$3:G$501)</f>
        <v>322620</v>
      </c>
      <c r="G13" s="340">
        <f>SUMIF('Unos prihoda i primitaka'!$L$3:$L$501,$B13,'Unos prihoda i primitaka'!H$3:H$501)</f>
        <v>84273</v>
      </c>
      <c r="H13" s="340">
        <f>SUMIF('Unos prihoda i primitaka'!$L$3:$L$501,$B13,'Unos prihoda i primitaka'!I$3:I$501)</f>
        <v>70108</v>
      </c>
      <c r="I13" s="315" t="str">
        <f>'OPĆI DIO'!$C$1</f>
        <v>21053 VELEUČILIŠTE U KARLOVCU</v>
      </c>
    </row>
    <row r="14" spans="1:10">
      <c r="A14" s="277"/>
      <c r="B14" s="278" t="s">
        <v>3891</v>
      </c>
      <c r="C14" s="278" t="s">
        <v>3890</v>
      </c>
      <c r="D14" s="350"/>
      <c r="E14" s="350"/>
      <c r="F14" s="340">
        <f>SUMIF('Unos prihoda i primitaka'!$L$3:$L$501,$B14,'Unos prihoda i primitaka'!G$3:G$501)</f>
        <v>200</v>
      </c>
      <c r="G14" s="340">
        <f>SUMIF('Unos prihoda i primitaka'!$L$3:$L$501,$B14,'Unos prihoda i primitaka'!H$3:H$501)</f>
        <v>300</v>
      </c>
      <c r="H14" s="340">
        <f>SUMIF('Unos prihoda i primitaka'!$L$3:$L$501,$B14,'Unos prihoda i primitaka'!I$3:I$501)</f>
        <v>380</v>
      </c>
      <c r="I14" s="315" t="str">
        <f>'OPĆI DIO'!$C$1</f>
        <v>21053 VELEUČILIŠTE U KARLOVCU</v>
      </c>
    </row>
    <row r="15" spans="1:10" ht="45">
      <c r="A15" s="277"/>
      <c r="B15" s="278" t="s">
        <v>3892</v>
      </c>
      <c r="C15" s="278" t="s">
        <v>3893</v>
      </c>
      <c r="D15" s="350"/>
      <c r="E15" s="350"/>
      <c r="F15" s="340">
        <f>SUMIF('Unos prihoda i primitaka'!$L$3:$L$501,$B15,'Unos prihoda i primitaka'!G$3:G$501)</f>
        <v>850000</v>
      </c>
      <c r="G15" s="340">
        <f>SUMIF('Unos prihoda i primitaka'!$L$3:$L$501,$B15,'Unos prihoda i primitaka'!H$3:H$501)</f>
        <v>1347600</v>
      </c>
      <c r="H15" s="340">
        <f>SUMIF('Unos prihoda i primitaka'!$L$3:$L$501,$B15,'Unos prihoda i primitaka'!I$3:I$501)</f>
        <v>1462200</v>
      </c>
      <c r="I15" s="315" t="str">
        <f>'OPĆI DIO'!$C$1</f>
        <v>21053 VELEUČILIŠTE U KARLOVCU</v>
      </c>
    </row>
    <row r="16" spans="1:10" ht="30">
      <c r="A16" s="277"/>
      <c r="B16" s="278" t="s">
        <v>3895</v>
      </c>
      <c r="C16" s="278" t="s">
        <v>3894</v>
      </c>
      <c r="D16" s="350"/>
      <c r="E16" s="350"/>
      <c r="F16" s="340">
        <f>SUMIF('Unos prihoda i primitaka'!$L$3:$L$501,$B16,'Unos prihoda i primitaka'!G$3:G$501)</f>
        <v>157586</v>
      </c>
      <c r="G16" s="340">
        <f>SUMIF('Unos prihoda i primitaka'!$L$3:$L$501,$B16,'Unos prihoda i primitaka'!H$3:H$501)</f>
        <v>125700</v>
      </c>
      <c r="H16" s="340">
        <f>SUMIF('Unos prihoda i primitaka'!$L$3:$L$501,$B16,'Unos prihoda i primitaka'!I$3:I$501)</f>
        <v>125700</v>
      </c>
      <c r="I16" s="315" t="str">
        <f>'OPĆI DIO'!$C$1</f>
        <v>21053 VELEUČILIŠTE U KARLOVCU</v>
      </c>
    </row>
    <row r="17" spans="1:9" ht="30">
      <c r="A17" s="277"/>
      <c r="B17" s="278" t="s">
        <v>3898</v>
      </c>
      <c r="C17" s="278" t="s">
        <v>3907</v>
      </c>
      <c r="D17" s="350"/>
      <c r="E17" s="350"/>
      <c r="F17" s="340">
        <f>SUMIF('Unos prihoda i primitaka'!$L$3:$L$501,$B17,'Unos prihoda i primitaka'!G$3:G$501)</f>
        <v>2449778</v>
      </c>
      <c r="G17" s="340">
        <f>SUMIF('Unos prihoda i primitaka'!$L$3:$L$501,$B17,'Unos prihoda i primitaka'!H$3:H$501)</f>
        <v>2448901</v>
      </c>
      <c r="H17" s="340">
        <f>SUMIF('Unos prihoda i primitaka'!$L$3:$L$501,$B17,'Unos prihoda i primitaka'!I$3:I$501)</f>
        <v>2450060</v>
      </c>
      <c r="I17" s="315" t="str">
        <f>'OPĆI DIO'!$C$1</f>
        <v>21053 VELEUČILIŠTE U KARLOVCU</v>
      </c>
    </row>
    <row r="18" spans="1:9">
      <c r="A18" s="277"/>
      <c r="B18" s="278" t="s">
        <v>3897</v>
      </c>
      <c r="C18" s="278" t="s">
        <v>3896</v>
      </c>
      <c r="D18" s="350"/>
      <c r="E18" s="350"/>
      <c r="F18" s="340">
        <f>SUMIF('Unos prihoda i primitaka'!$L$3:$L$501,$B18,'Unos prihoda i primitaka'!G$3:G$501)</f>
        <v>10000</v>
      </c>
      <c r="G18" s="340">
        <f>SUMIF('Unos prihoda i primitaka'!$L$3:$L$501,$B18,'Unos prihoda i primitaka'!H$3:H$501)</f>
        <v>13000</v>
      </c>
      <c r="H18" s="340">
        <f>SUMIF('Unos prihoda i primitaka'!$L$3:$L$501,$B18,'Unos prihoda i primitaka'!I$3:I$501)</f>
        <v>15000</v>
      </c>
      <c r="I18" s="315" t="str">
        <f>'OPĆI DIO'!$C$1</f>
        <v>21053 VELEUČILIŠTE U KARLOVCU</v>
      </c>
    </row>
    <row r="19" spans="1:9" s="315" customFormat="1" ht="30">
      <c r="A19" s="312">
        <v>7</v>
      </c>
      <c r="B19" s="312"/>
      <c r="C19" s="313" t="s">
        <v>4783</v>
      </c>
      <c r="D19" s="314">
        <f>+D20+D21</f>
        <v>0</v>
      </c>
      <c r="E19" s="314">
        <f t="shared" ref="E19:H19" si="2">+E20+E21</f>
        <v>0</v>
      </c>
      <c r="F19" s="314">
        <f t="shared" si="2"/>
        <v>0</v>
      </c>
      <c r="G19" s="314">
        <f t="shared" si="2"/>
        <v>0</v>
      </c>
      <c r="H19" s="314">
        <f t="shared" si="2"/>
        <v>0</v>
      </c>
      <c r="I19" s="315" t="str">
        <f>'OPĆI DIO'!$C$1</f>
        <v>21053 VELEUČILIŠTE U KARLOVCU</v>
      </c>
    </row>
    <row r="20" spans="1:9" ht="30">
      <c r="A20" s="279"/>
      <c r="B20" s="280" t="s">
        <v>3899</v>
      </c>
      <c r="C20" s="278" t="s">
        <v>3900</v>
      </c>
      <c r="D20" s="350"/>
      <c r="E20" s="350"/>
      <c r="F20" s="340">
        <f>SUMIF('Unos prihoda i primitaka'!$L$3:$L$501,$B20,'Unos prihoda i primitaka'!G$3:G$501)</f>
        <v>0</v>
      </c>
      <c r="G20" s="340">
        <f>SUMIF('Unos prihoda i primitaka'!$L$3:$L$501,$B20,'Unos prihoda i primitaka'!H$3:H$501)</f>
        <v>0</v>
      </c>
      <c r="H20" s="340">
        <f>SUMIF('Unos prihoda i primitaka'!$L$3:$L$501,$B20,'Unos prihoda i primitaka'!I$3:I$501)</f>
        <v>0</v>
      </c>
      <c r="I20" s="315" t="str">
        <f>'OPĆI DIO'!$C$1</f>
        <v>21053 VELEUČILIŠTE U KARLOVCU</v>
      </c>
    </row>
    <row r="21" spans="1:9" ht="30">
      <c r="A21" s="279"/>
      <c r="B21" s="280" t="s">
        <v>3901</v>
      </c>
      <c r="C21" s="278" t="s">
        <v>3902</v>
      </c>
      <c r="D21" s="350"/>
      <c r="E21" s="350"/>
      <c r="F21" s="340">
        <f>SUMIF('Unos prihoda i primitaka'!$L$3:$L$501,$B21,'Unos prihoda i primitaka'!G$3:G$501)</f>
        <v>0</v>
      </c>
      <c r="G21" s="340">
        <f>SUMIF('Unos prihoda i primitaka'!$L$3:$L$501,$B21,'Unos prihoda i primitaka'!H$3:H$501)</f>
        <v>0</v>
      </c>
      <c r="H21" s="340">
        <f>SUMIF('Unos prihoda i primitaka'!$L$3:$L$501,$B21,'Unos prihoda i primitaka'!I$3:I$501)</f>
        <v>0</v>
      </c>
      <c r="I21" s="315" t="str">
        <f>'OPĆI DIO'!$C$1</f>
        <v>21053 VELEUČILIŠTE U KARLOVCU</v>
      </c>
    </row>
    <row r="24" spans="1:9" ht="30">
      <c r="A24" s="394" t="s">
        <v>4778</v>
      </c>
      <c r="B24" s="395"/>
      <c r="C24" s="396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390">
        <v>1</v>
      </c>
      <c r="B25" s="391"/>
      <c r="C25" s="392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9">
        <f>+D27+D35</f>
        <v>0</v>
      </c>
      <c r="E26" s="339">
        <f t="shared" ref="E26:H26" si="3">+E27+E35</f>
        <v>0</v>
      </c>
      <c r="F26" s="339">
        <f t="shared" si="3"/>
        <v>4403795</v>
      </c>
      <c r="G26" s="339">
        <f t="shared" si="3"/>
        <v>4019774</v>
      </c>
      <c r="H26" s="339">
        <f t="shared" si="3"/>
        <v>4123448</v>
      </c>
      <c r="I26" s="315" t="str">
        <f>'OPĆI DIO'!$C$1</f>
        <v>21053 VELEUČILIŠTE U KARLOVCU</v>
      </c>
    </row>
    <row r="27" spans="1:9">
      <c r="A27" s="277">
        <v>3</v>
      </c>
      <c r="B27" s="277"/>
      <c r="C27" s="277" t="s">
        <v>4784</v>
      </c>
      <c r="D27" s="308">
        <f>SUM(D28:D34)</f>
        <v>0</v>
      </c>
      <c r="E27" s="308">
        <f t="shared" ref="E27:H27" si="4">SUM(E28:E34)</f>
        <v>0</v>
      </c>
      <c r="F27" s="308">
        <f t="shared" si="4"/>
        <v>4204721</v>
      </c>
      <c r="G27" s="308">
        <f t="shared" si="4"/>
        <v>3867191</v>
      </c>
      <c r="H27" s="308">
        <f t="shared" si="4"/>
        <v>3957819</v>
      </c>
      <c r="I27" s="315" t="str">
        <f>'OPĆI DIO'!$C$1</f>
        <v>21053 VELEUČILIŠTE U KARLOVCU</v>
      </c>
    </row>
    <row r="28" spans="1:9">
      <c r="A28" s="277"/>
      <c r="B28" s="278">
        <v>31</v>
      </c>
      <c r="C28" s="278" t="s">
        <v>195</v>
      </c>
      <c r="D28" s="351"/>
      <c r="E28" s="351"/>
      <c r="F28" s="342">
        <f>SUMIF('Unos rashoda i izdataka'!$P$3:$P$501,$B28,'Unos rashoda i izdataka'!J$3:J$501)+SUMIF('Unos rashoda P4'!$S$3:$S$501,$B28,'Unos rashoda P4'!H$3:H$501)</f>
        <v>2900102</v>
      </c>
      <c r="G28" s="342">
        <f>SUMIF('Unos rashoda i izdataka'!$P$3:$P$501,$B28,'Unos rashoda i izdataka'!K$3:K$501)+SUMIF('Unos rashoda P4'!$S$3:$S$501,$B28,'Unos rashoda P4'!I$3:I$501)</f>
        <v>2907781</v>
      </c>
      <c r="H28" s="342">
        <f>SUMIF('Unos rashoda i izdataka'!$P$3:$P$501,$B28,'Unos rashoda i izdataka'!L$3:L$501)+SUMIF('Unos rashoda P4'!$S$3:$S$501,$B28,'Unos rashoda P4'!J$3:J$501)</f>
        <v>2921481</v>
      </c>
      <c r="I28" s="315" t="str">
        <f>'OPĆI DIO'!$C$1</f>
        <v>21053 VELEUČILIŠTE U KARLOVCU</v>
      </c>
    </row>
    <row r="29" spans="1:9">
      <c r="A29" s="280"/>
      <c r="B29" s="280">
        <v>32</v>
      </c>
      <c r="C29" s="288" t="s">
        <v>196</v>
      </c>
      <c r="D29" s="352"/>
      <c r="E29" s="352"/>
      <c r="F29" s="342">
        <f>SUMIF('Unos rashoda i izdataka'!$P$3:$P$501,$B29,'Unos rashoda i izdataka'!J$3:J$501)+SUMIF('Unos rashoda P4'!$S$3:$S$501,$B29,'Unos rashoda P4'!H$3:H$501)</f>
        <v>1277119</v>
      </c>
      <c r="G29" s="342">
        <f>SUMIF('Unos rashoda i izdataka'!$P$3:$P$501,$B29,'Unos rashoda i izdataka'!K$3:K$501)+SUMIF('Unos rashoda P4'!$S$3:$S$501,$B29,'Unos rashoda P4'!I$3:I$501)</f>
        <v>933710</v>
      </c>
      <c r="H29" s="342">
        <f>SUMIF('Unos rashoda i izdataka'!$P$3:$P$501,$B29,'Unos rashoda i izdataka'!L$3:L$501)+SUMIF('Unos rashoda P4'!$S$3:$S$501,$B29,'Unos rashoda P4'!J$3:J$501)</f>
        <v>1010538</v>
      </c>
      <c r="I29" s="315" t="str">
        <f>'OPĆI DIO'!$C$1</f>
        <v>21053 VELEUČILIŠTE U KARLOVCU</v>
      </c>
    </row>
    <row r="30" spans="1:9">
      <c r="A30" s="280"/>
      <c r="B30" s="280">
        <v>34</v>
      </c>
      <c r="C30" s="288" t="s">
        <v>197</v>
      </c>
      <c r="D30" s="352"/>
      <c r="E30" s="352"/>
      <c r="F30" s="342">
        <f>SUMIF('Unos rashoda i izdataka'!$P$3:$P$501,$B30,'Unos rashoda i izdataka'!J$3:J$501)+SUMIF('Unos rashoda P4'!$S$3:$S$501,$B30,'Unos rashoda P4'!H$3:H$501)</f>
        <v>11500</v>
      </c>
      <c r="G30" s="342">
        <f>SUMIF('Unos rashoda i izdataka'!$P$3:$P$501,$B30,'Unos rashoda i izdataka'!K$3:K$501)+SUMIF('Unos rashoda P4'!$S$3:$S$501,$B30,'Unos rashoda P4'!I$3:I$501)</f>
        <v>9500</v>
      </c>
      <c r="H30" s="342">
        <f>SUMIF('Unos rashoda i izdataka'!$P$3:$P$501,$B30,'Unos rashoda i izdataka'!L$3:L$501)+SUMIF('Unos rashoda P4'!$S$3:$S$501,$B30,'Unos rashoda P4'!J$3:J$501)</f>
        <v>9500</v>
      </c>
      <c r="I30" s="315" t="str">
        <f>'OPĆI DIO'!$C$1</f>
        <v>21053 VELEUČILIŠTE U KARLOVCU</v>
      </c>
    </row>
    <row r="31" spans="1:9">
      <c r="A31" s="280"/>
      <c r="B31" s="280">
        <v>35</v>
      </c>
      <c r="C31" s="288" t="s">
        <v>244</v>
      </c>
      <c r="D31" s="352"/>
      <c r="E31" s="352"/>
      <c r="F31" s="342">
        <f>SUMIF('Unos rashoda i izdataka'!$P$3:$P$501,$B31,'Unos rashoda i izdataka'!J$3:J$501)+SUMIF('Unos rashoda P4'!$S$3:$S$501,$B31,'Unos rashoda P4'!H$3:H$501)</f>
        <v>0</v>
      </c>
      <c r="G31" s="342">
        <f>SUMIF('Unos rashoda i izdataka'!$P$3:$P$501,$B31,'Unos rashoda i izdataka'!K$3:K$501)+SUMIF('Unos rashoda P4'!$S$3:$S$501,$B31,'Unos rashoda P4'!I$3:I$501)</f>
        <v>0</v>
      </c>
      <c r="H31" s="342">
        <f>SUMIF('Unos rashoda i izdataka'!$P$3:$P$501,$B31,'Unos rashoda i izdataka'!L$3:L$501)+SUMIF('Unos rashoda P4'!$S$3:$S$501,$B31,'Unos rashoda P4'!J$3:J$501)</f>
        <v>0</v>
      </c>
      <c r="I31" s="315" t="str">
        <f>'OPĆI DIO'!$C$1</f>
        <v>21053 VELEUČILIŠTE U KARLOVCU</v>
      </c>
    </row>
    <row r="32" spans="1:9" ht="30">
      <c r="A32" s="280"/>
      <c r="B32" s="280">
        <v>36</v>
      </c>
      <c r="C32" s="288" t="s">
        <v>198</v>
      </c>
      <c r="D32" s="352"/>
      <c r="E32" s="352"/>
      <c r="F32" s="342">
        <f>SUMIF('Unos rashoda i izdataka'!$P$3:$P$501,$B32,'Unos rashoda i izdataka'!J$3:J$501)+SUMIF('Unos rashoda P4'!$S$3:$S$501,$B32,'Unos rashoda P4'!H$3:H$501)</f>
        <v>0</v>
      </c>
      <c r="G32" s="342">
        <f>SUMIF('Unos rashoda i izdataka'!$P$3:$P$501,$B32,'Unos rashoda i izdataka'!K$3:K$501)+SUMIF('Unos rashoda P4'!$S$3:$S$501,$B32,'Unos rashoda P4'!I$3:I$501)</f>
        <v>0</v>
      </c>
      <c r="H32" s="342">
        <f>SUMIF('Unos rashoda i izdataka'!$P$3:$P$501,$B32,'Unos rashoda i izdataka'!L$3:L$501)+SUMIF('Unos rashoda P4'!$S$3:$S$501,$B32,'Unos rashoda P4'!J$3:J$501)</f>
        <v>0</v>
      </c>
      <c r="I32" s="315" t="str">
        <f>'OPĆI DIO'!$C$1</f>
        <v>21053 VELEUČILIŠTE U KARLOVCU</v>
      </c>
    </row>
    <row r="33" spans="1:9" ht="30">
      <c r="A33" s="280"/>
      <c r="B33" s="280">
        <v>37</v>
      </c>
      <c r="C33" s="288" t="s">
        <v>245</v>
      </c>
      <c r="D33" s="352"/>
      <c r="E33" s="352"/>
      <c r="F33" s="342">
        <f>SUMIF('Unos rashoda i izdataka'!$P$3:$P$501,$B33,'Unos rashoda i izdataka'!J$3:J$501)+SUMIF('Unos rashoda P4'!$S$3:$S$501,$B33,'Unos rashoda P4'!H$3:H$501)</f>
        <v>15000</v>
      </c>
      <c r="G33" s="342">
        <f>SUMIF('Unos rashoda i izdataka'!$P$3:$P$501,$B33,'Unos rashoda i izdataka'!K$3:K$501)+SUMIF('Unos rashoda P4'!$S$3:$S$501,$B33,'Unos rashoda P4'!I$3:I$501)</f>
        <v>15000</v>
      </c>
      <c r="H33" s="342">
        <f>SUMIF('Unos rashoda i izdataka'!$P$3:$P$501,$B33,'Unos rashoda i izdataka'!L$3:L$501)+SUMIF('Unos rashoda P4'!$S$3:$S$501,$B33,'Unos rashoda P4'!J$3:J$501)</f>
        <v>15000</v>
      </c>
      <c r="I33" s="315" t="str">
        <f>'OPĆI DIO'!$C$1</f>
        <v>21053 VELEUČILIŠTE U KARLOVCU</v>
      </c>
    </row>
    <row r="34" spans="1:9">
      <c r="A34" s="280"/>
      <c r="B34" s="280">
        <v>38</v>
      </c>
      <c r="C34" s="288" t="s">
        <v>199</v>
      </c>
      <c r="D34" s="352"/>
      <c r="E34" s="352"/>
      <c r="F34" s="342">
        <f>SUMIF('Unos rashoda i izdataka'!$P$3:$P$501,$B34,'Unos rashoda i izdataka'!J$3:J$501)+SUMIF('Unos rashoda P4'!$S$3:$S$501,$B34,'Unos rashoda P4'!H$3:H$501)</f>
        <v>1000</v>
      </c>
      <c r="G34" s="342">
        <f>SUMIF('Unos rashoda i izdataka'!$P$3:$P$501,$B34,'Unos rashoda i izdataka'!K$3:K$501)+SUMIF('Unos rashoda P4'!$S$3:$S$501,$B34,'Unos rashoda P4'!I$3:I$501)</f>
        <v>1200</v>
      </c>
      <c r="H34" s="342">
        <f>SUMIF('Unos rashoda i izdataka'!$P$3:$P$501,$B34,'Unos rashoda i izdataka'!L$3:L$501)+SUMIF('Unos rashoda P4'!$S$3:$S$501,$B34,'Unos rashoda P4'!J$3:J$501)</f>
        <v>1300</v>
      </c>
      <c r="I34" s="315" t="str">
        <f>'OPĆI DIO'!$C$1</f>
        <v>21053 VELEUČILIŠTE U KARLOVCU</v>
      </c>
    </row>
    <row r="35" spans="1:9" ht="30">
      <c r="A35" s="284">
        <v>4</v>
      </c>
      <c r="B35" s="285"/>
      <c r="C35" s="286" t="s">
        <v>4785</v>
      </c>
      <c r="D35" s="308">
        <f>SUM(D36:D40)</f>
        <v>0</v>
      </c>
      <c r="E35" s="308">
        <f t="shared" ref="E35:H35" si="5">SUM(E36:E40)</f>
        <v>0</v>
      </c>
      <c r="F35" s="308">
        <f t="shared" si="5"/>
        <v>199074</v>
      </c>
      <c r="G35" s="308">
        <f t="shared" si="5"/>
        <v>152583</v>
      </c>
      <c r="H35" s="308">
        <f t="shared" si="5"/>
        <v>165629</v>
      </c>
      <c r="I35" s="315" t="str">
        <f>'OPĆI DIO'!$C$1</f>
        <v>21053 VELEUČILIŠTE U KARLOVCU</v>
      </c>
    </row>
    <row r="36" spans="1:9" ht="30">
      <c r="A36" s="278"/>
      <c r="B36" s="278">
        <v>41</v>
      </c>
      <c r="C36" s="287" t="s">
        <v>246</v>
      </c>
      <c r="D36" s="351"/>
      <c r="E36" s="351"/>
      <c r="F36" s="342">
        <f>SUMIF('Unos rashoda i izdataka'!$P$3:$P$501,$B36,'Unos rashoda i izdataka'!J$3:J$501)+SUMIF('Unos rashoda P4'!$S$3:$S$501,$B36,'Unos rashoda P4'!H$3:H$501)</f>
        <v>0</v>
      </c>
      <c r="G36" s="342">
        <f>SUMIF('Unos rashoda i izdataka'!$P$3:$P$501,$B36,'Unos rashoda i izdataka'!K$3:K$501)+SUMIF('Unos rashoda P4'!$S$3:$S$501,$B36,'Unos rashoda P4'!I$3:I$501)</f>
        <v>0</v>
      </c>
      <c r="H36" s="342">
        <f>SUMIF('Unos rashoda i izdataka'!$P$3:$P$501,$B36,'Unos rashoda i izdataka'!L$3:L$501)+SUMIF('Unos rashoda P4'!$S$3:$S$501,$B36,'Unos rashoda P4'!J$3:J$501)</f>
        <v>0</v>
      </c>
      <c r="I36" s="315" t="str">
        <f>'OPĆI DIO'!$C$1</f>
        <v>21053 VELEUČILIŠTE U KARLOVCU</v>
      </c>
    </row>
    <row r="37" spans="1:9" ht="30">
      <c r="A37" s="278"/>
      <c r="B37" s="278">
        <v>42</v>
      </c>
      <c r="C37" s="287" t="s">
        <v>227</v>
      </c>
      <c r="D37" s="351"/>
      <c r="E37" s="351"/>
      <c r="F37" s="342">
        <f>SUMIF('Unos rashoda i izdataka'!$P$3:$P$501,$B37,'Unos rashoda i izdataka'!J$3:J$501)+SUMIF('Unos rashoda P4'!$S$3:$S$501,$B37,'Unos rashoda P4'!H$3:H$501)</f>
        <v>199074</v>
      </c>
      <c r="G37" s="342">
        <f>SUMIF('Unos rashoda i izdataka'!$P$3:$P$501,$B37,'Unos rashoda i izdataka'!K$3:K$501)+SUMIF('Unos rashoda P4'!$S$3:$S$501,$B37,'Unos rashoda P4'!I$3:I$501)</f>
        <v>152583</v>
      </c>
      <c r="H37" s="342">
        <f>SUMIF('Unos rashoda i izdataka'!$P$3:$P$501,$B37,'Unos rashoda i izdataka'!L$3:L$501)+SUMIF('Unos rashoda P4'!$S$3:$S$501,$B37,'Unos rashoda P4'!J$3:J$501)</f>
        <v>165629</v>
      </c>
      <c r="I37" s="315" t="str">
        <f>'OPĆI DIO'!$C$1</f>
        <v>21053 VELEUČILIŠTE U KARLOVCU</v>
      </c>
    </row>
    <row r="38" spans="1:9" ht="30">
      <c r="A38" s="278"/>
      <c r="B38" s="278">
        <v>43</v>
      </c>
      <c r="C38" s="287" t="s">
        <v>247</v>
      </c>
      <c r="D38" s="351"/>
      <c r="E38" s="351"/>
      <c r="F38" s="342">
        <f>SUMIF('Unos rashoda i izdataka'!$P$3:$P$501,$B38,'Unos rashoda i izdataka'!J$3:J$501)+SUMIF('Unos rashoda P4'!$S$3:$S$501,$B38,'Unos rashoda P4'!H$3:H$501)</f>
        <v>0</v>
      </c>
      <c r="G38" s="342">
        <f>SUMIF('Unos rashoda i izdataka'!$P$3:$P$501,$B38,'Unos rashoda i izdataka'!K$3:K$501)+SUMIF('Unos rashoda P4'!$S$3:$S$501,$B38,'Unos rashoda P4'!I$3:I$501)</f>
        <v>0</v>
      </c>
      <c r="H38" s="342">
        <f>SUMIF('Unos rashoda i izdataka'!$P$3:$P$501,$B38,'Unos rashoda i izdataka'!L$3:L$501)+SUMIF('Unos rashoda P4'!$S$3:$S$501,$B38,'Unos rashoda P4'!J$3:J$501)</f>
        <v>0</v>
      </c>
      <c r="I38" s="315" t="str">
        <f>'OPĆI DIO'!$C$1</f>
        <v>21053 VELEUČILIŠTE U KARLOVCU</v>
      </c>
    </row>
    <row r="39" spans="1:9" ht="30">
      <c r="A39" s="278"/>
      <c r="B39" s="278">
        <v>44</v>
      </c>
      <c r="C39" s="287" t="s">
        <v>248</v>
      </c>
      <c r="D39" s="351"/>
      <c r="E39" s="351"/>
      <c r="F39" s="342">
        <f>SUMIF('Unos rashoda i izdataka'!$P$3:$P$501,$B39,'Unos rashoda i izdataka'!J$3:J$501)+SUMIF('Unos rashoda P4'!$S$3:$S$501,$B39,'Unos rashoda P4'!H$3:H$501)</f>
        <v>0</v>
      </c>
      <c r="G39" s="342">
        <f>SUMIF('Unos rashoda i izdataka'!$P$3:$P$501,$B39,'Unos rashoda i izdataka'!K$3:K$501)+SUMIF('Unos rashoda P4'!$S$3:$S$501,$B39,'Unos rashoda P4'!I$3:I$501)</f>
        <v>0</v>
      </c>
      <c r="H39" s="342">
        <f>SUMIF('Unos rashoda i izdataka'!$P$3:$P$501,$B39,'Unos rashoda i izdataka'!L$3:L$501)+SUMIF('Unos rashoda P4'!$S$3:$S$501,$B39,'Unos rashoda P4'!J$3:J$501)</f>
        <v>0</v>
      </c>
      <c r="I39" s="315" t="str">
        <f>'OPĆI DIO'!$C$1</f>
        <v>21053 VELEUČILIŠTE U KARLOVCU</v>
      </c>
    </row>
    <row r="40" spans="1:9" ht="30">
      <c r="A40" s="278"/>
      <c r="B40" s="278">
        <v>45</v>
      </c>
      <c r="C40" s="287" t="s">
        <v>200</v>
      </c>
      <c r="D40" s="351"/>
      <c r="E40" s="351"/>
      <c r="F40" s="342">
        <f>SUMIF('Unos rashoda i izdataka'!$P$3:$P$501,$B40,'Unos rashoda i izdataka'!J$3:J$501)+SUMIF('Unos rashoda P4'!$S$3:$S$501,$B40,'Unos rashoda P4'!H$3:H$501)</f>
        <v>0</v>
      </c>
      <c r="G40" s="342">
        <f>SUMIF('Unos rashoda i izdataka'!$P$3:$P$501,$B40,'Unos rashoda i izdataka'!K$3:K$501)+SUMIF('Unos rashoda P4'!$S$3:$S$501,$B40,'Unos rashoda P4'!I$3:I$501)</f>
        <v>0</v>
      </c>
      <c r="H40" s="342">
        <f>SUMIF('Unos rashoda i izdataka'!$P$3:$P$501,$B40,'Unos rashoda i izdataka'!L$3:L$501)+SUMIF('Unos rashoda P4'!$S$3:$S$501,$B40,'Unos rashoda P4'!J$3:J$501)</f>
        <v>0</v>
      </c>
      <c r="I40" s="315" t="str">
        <f>'OPĆI DIO'!$C$1</f>
        <v>21053 VELEUČILIŠTE U KARLOVCU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D35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ColWidth="0" defaultRowHeight="15"/>
  <cols>
    <col min="1" max="1" width="9.140625" style="281" customWidth="1"/>
    <col min="2" max="2" width="42" style="281" customWidth="1"/>
    <col min="3" max="7" width="15.7109375" style="281" customWidth="1"/>
    <col min="8" max="8" width="0" style="281" hidden="1" customWidth="1"/>
    <col min="9" max="16384" width="9.140625" style="281" hidden="1"/>
  </cols>
  <sheetData>
    <row r="1" spans="1:8" s="295" customFormat="1" ht="18.75">
      <c r="B1" s="393" t="s">
        <v>4786</v>
      </c>
      <c r="C1" s="393"/>
      <c r="D1" s="393"/>
      <c r="E1" s="393"/>
      <c r="F1" s="393"/>
      <c r="G1" s="393"/>
    </row>
    <row r="2" spans="1:8">
      <c r="B2" s="272"/>
      <c r="C2" s="272"/>
      <c r="D2" s="272"/>
      <c r="E2" s="272"/>
      <c r="F2" s="272"/>
      <c r="G2" s="272"/>
    </row>
    <row r="3" spans="1:8" ht="30">
      <c r="A3" s="365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66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65"/>
      <c r="B5" s="360" t="s">
        <v>3966</v>
      </c>
      <c r="C5" s="310">
        <f>+C6+C9+C11+C14+C25+C28</f>
        <v>0</v>
      </c>
      <c r="D5" s="310">
        <f>+D6+D9+D11+D14+D25+D28</f>
        <v>0</v>
      </c>
      <c r="E5" s="310">
        <f>+E6+E9+E11+E14+E25+E28</f>
        <v>3790184</v>
      </c>
      <c r="F5" s="310">
        <f>+F6+F9+F11+F14+F25+F28</f>
        <v>4019774</v>
      </c>
      <c r="G5" s="310">
        <f>+G6+G9+G11+G14+G25+G28</f>
        <v>4123448</v>
      </c>
      <c r="H5" s="315" t="str">
        <f>'OPĆI DIO'!$C$1</f>
        <v>21053 VELEUČILIŠTE U KARLOVCU</v>
      </c>
    </row>
    <row r="6" spans="1:8">
      <c r="A6" s="365">
        <v>1</v>
      </c>
      <c r="B6" s="361" t="s">
        <v>4787</v>
      </c>
      <c r="C6" s="311">
        <f>+C7+C8</f>
        <v>0</v>
      </c>
      <c r="D6" s="309">
        <f t="shared" ref="D6:G6" si="0">+D7+D8</f>
        <v>0</v>
      </c>
      <c r="E6" s="309">
        <f t="shared" si="0"/>
        <v>2449778</v>
      </c>
      <c r="F6" s="309">
        <f t="shared" si="0"/>
        <v>2448901</v>
      </c>
      <c r="G6" s="309">
        <f t="shared" si="0"/>
        <v>2450060</v>
      </c>
      <c r="H6" s="315" t="str">
        <f>'OPĆI DIO'!$C$1</f>
        <v>21053 VELEUČILIŠTE U KARLOVCU</v>
      </c>
    </row>
    <row r="7" spans="1:8">
      <c r="A7" s="365">
        <v>11</v>
      </c>
      <c r="B7" s="362" t="s">
        <v>4788</v>
      </c>
      <c r="C7" s="350"/>
      <c r="D7" s="350"/>
      <c r="E7" s="340">
        <f>SUMIF('Unos prihoda i primitaka'!$C$3:$C$501,$A7,'Unos prihoda i primitaka'!G$3:G$501)</f>
        <v>2449778</v>
      </c>
      <c r="F7" s="340">
        <f>SUMIF('Unos prihoda i primitaka'!$C$3:$C$501,$A7,'Unos prihoda i primitaka'!H$3:H$501)</f>
        <v>2448901</v>
      </c>
      <c r="G7" s="340">
        <f>SUMIF('Unos prihoda i primitaka'!$C$3:$C$501,$A7,'Unos prihoda i primitaka'!I$3:I$501)</f>
        <v>2450060</v>
      </c>
      <c r="H7" s="315" t="str">
        <f>'OPĆI DIO'!$C$1</f>
        <v>21053 VELEUČILIŠTE U KARLOVCU</v>
      </c>
    </row>
    <row r="8" spans="1:8">
      <c r="A8" s="365">
        <v>12</v>
      </c>
      <c r="B8" s="363" t="s">
        <v>4789</v>
      </c>
      <c r="C8" s="350"/>
      <c r="D8" s="350"/>
      <c r="E8" s="340">
        <f>SUMIF('Unos prihoda i primitaka'!$C$3:$C$501,$A8,'Unos prihoda i primitaka'!G$3:G$501)</f>
        <v>0</v>
      </c>
      <c r="F8" s="340">
        <f>SUMIF('Unos prihoda i primitaka'!$C$3:$C$501,$A8,'Unos prihoda i primitaka'!H$3:H$501)</f>
        <v>0</v>
      </c>
      <c r="G8" s="340">
        <f>SUMIF('Unos prihoda i primitaka'!$C$3:$C$501,$A8,'Unos prihoda i primitaka'!I$3:I$501)</f>
        <v>0</v>
      </c>
      <c r="H8" s="315" t="str">
        <f>'OPĆI DIO'!$C$1</f>
        <v>21053 VELEUČILIŠTE U KARLOVCU</v>
      </c>
    </row>
    <row r="9" spans="1:8" s="348" customFormat="1">
      <c r="A9" s="367">
        <v>3</v>
      </c>
      <c r="B9" s="361" t="s">
        <v>4790</v>
      </c>
      <c r="C9" s="309">
        <f>+C10</f>
        <v>0</v>
      </c>
      <c r="D9" s="309">
        <f t="shared" ref="D9:G9" si="1">+D10</f>
        <v>0</v>
      </c>
      <c r="E9" s="309">
        <f t="shared" si="1"/>
        <v>142686</v>
      </c>
      <c r="F9" s="309">
        <f t="shared" si="1"/>
        <v>110850</v>
      </c>
      <c r="G9" s="309">
        <f t="shared" si="1"/>
        <v>110880</v>
      </c>
      <c r="H9" s="315" t="str">
        <f>'OPĆI DIO'!$C$1</f>
        <v>21053 VELEUČILIŠTE U KARLOVCU</v>
      </c>
    </row>
    <row r="10" spans="1:8">
      <c r="A10" s="365">
        <v>31</v>
      </c>
      <c r="B10" s="364" t="s">
        <v>4791</v>
      </c>
      <c r="C10" s="350"/>
      <c r="D10" s="350"/>
      <c r="E10" s="340">
        <f>SUMIF('Unos prihoda i primitaka'!$C$3:$C$501,$A10,'Unos prihoda i primitaka'!G$3:G$501)</f>
        <v>142686</v>
      </c>
      <c r="F10" s="340">
        <f>SUMIF('Unos prihoda i primitaka'!$C$3:$C$501,$A10,'Unos prihoda i primitaka'!H$3:H$501)</f>
        <v>110850</v>
      </c>
      <c r="G10" s="340">
        <f>SUMIF('Unos prihoda i primitaka'!$C$3:$C$501,$A10,'Unos prihoda i primitaka'!I$3:I$501)</f>
        <v>110880</v>
      </c>
      <c r="H10" s="315" t="str">
        <f>'OPĆI DIO'!$C$1</f>
        <v>21053 VELEUČILIŠTE U KARLOVCU</v>
      </c>
    </row>
    <row r="11" spans="1:8" s="348" customFormat="1">
      <c r="A11" s="367">
        <v>4</v>
      </c>
      <c r="B11" s="361" t="s">
        <v>4792</v>
      </c>
      <c r="C11" s="309">
        <f>+C12+C13</f>
        <v>0</v>
      </c>
      <c r="D11" s="309">
        <f t="shared" ref="D11:G11" si="2">+D12+D13</f>
        <v>0</v>
      </c>
      <c r="E11" s="309">
        <f t="shared" si="2"/>
        <v>860100</v>
      </c>
      <c r="F11" s="309">
        <f t="shared" si="2"/>
        <v>1360750</v>
      </c>
      <c r="G11" s="309">
        <f t="shared" si="2"/>
        <v>1477400</v>
      </c>
      <c r="H11" s="315" t="str">
        <f>'OPĆI DIO'!$C$1</f>
        <v>21053 VELEUČILIŠTE U KARLOVCU</v>
      </c>
    </row>
    <row r="12" spans="1:8">
      <c r="A12" s="365">
        <v>41</v>
      </c>
      <c r="B12" s="364" t="s">
        <v>4793</v>
      </c>
      <c r="C12" s="350"/>
      <c r="D12" s="350"/>
      <c r="E12" s="340">
        <f>SUMIF('Unos prihoda i primitaka'!$C$3:$C$501,$A12,'Unos prihoda i primitaka'!G$3:G$501)</f>
        <v>0</v>
      </c>
      <c r="F12" s="340">
        <f>SUMIF('Unos prihoda i primitaka'!$C$3:$C$501,$A12,'Unos prihoda i primitaka'!H$3:H$501)</f>
        <v>0</v>
      </c>
      <c r="G12" s="340">
        <f>SUMIF('Unos prihoda i primitaka'!$C$3:$C$501,$A12,'Unos prihoda i primitaka'!I$3:I$501)</f>
        <v>0</v>
      </c>
      <c r="H12" s="315" t="str">
        <f>'OPĆI DIO'!$C$1</f>
        <v>21053 VELEUČILIŠTE U KARLOVCU</v>
      </c>
    </row>
    <row r="13" spans="1:8">
      <c r="A13" s="368">
        <v>43</v>
      </c>
      <c r="B13" s="364" t="s">
        <v>4794</v>
      </c>
      <c r="C13" s="350"/>
      <c r="D13" s="350"/>
      <c r="E13" s="340">
        <f>SUMIF('Unos prihoda i primitaka'!$C$3:$C$501,$A13,'Unos prihoda i primitaka'!G$3:G$501)-'B.2 RAČUN FINANC IF'!E7</f>
        <v>860100</v>
      </c>
      <c r="F13" s="340">
        <f>SUMIF('Unos prihoda i primitaka'!$C$3:$C$501,$A13,'Unos prihoda i primitaka'!H$3:H$501)-'B.2 RAČUN FINANC IF'!F7</f>
        <v>1360750</v>
      </c>
      <c r="G13" s="340">
        <f>SUMIF('Unos prihoda i primitaka'!$C$3:$C$501,$A13,'Unos prihoda i primitaka'!I$3:I$501)-'B.2 RAČUN FINANC IF'!G7</f>
        <v>1477400</v>
      </c>
      <c r="H13" s="315" t="str">
        <f>'OPĆI DIO'!$C$1</f>
        <v>21053 VELEUČILIŠTE U KARLOVCU</v>
      </c>
    </row>
    <row r="14" spans="1:8" s="348" customFormat="1">
      <c r="A14" s="367">
        <v>5</v>
      </c>
      <c r="B14" s="361" t="s">
        <v>4795</v>
      </c>
      <c r="C14" s="309">
        <f>SUM(C15:C24)</f>
        <v>0</v>
      </c>
      <c r="D14" s="309">
        <f>SUM(D15:D24)</f>
        <v>0</v>
      </c>
      <c r="E14" s="309">
        <f>SUM(E15:E24)</f>
        <v>322620</v>
      </c>
      <c r="F14" s="309">
        <f>SUM(F15:F24)</f>
        <v>84273</v>
      </c>
      <c r="G14" s="309">
        <f>SUM(G15:G24)</f>
        <v>70108</v>
      </c>
      <c r="H14" s="315" t="str">
        <f>'OPĆI DIO'!$C$1</f>
        <v>21053 VELEUČILIŠTE U KARLOVCU</v>
      </c>
    </row>
    <row r="15" spans="1:8">
      <c r="A15" s="365">
        <v>51</v>
      </c>
      <c r="B15" s="364" t="s">
        <v>4796</v>
      </c>
      <c r="C15" s="350"/>
      <c r="D15" s="350"/>
      <c r="E15" s="340">
        <f>SUMIF('Unos prihoda i primitaka'!$C$3:$C$501,$A15,'Unos prihoda i primitaka'!G$3:G$501)</f>
        <v>40212</v>
      </c>
      <c r="F15" s="340">
        <f>SUMIF('Unos prihoda i primitaka'!$C$3:$C$501,$A15,'Unos prihoda i primitaka'!H$3:H$501)</f>
        <v>11000</v>
      </c>
      <c r="G15" s="340">
        <f>SUMIF('Unos prihoda i primitaka'!$C$3:$C$501,$A15,'Unos prihoda i primitaka'!I$3:I$501)</f>
        <v>0</v>
      </c>
      <c r="H15" s="315" t="str">
        <f>'OPĆI DIO'!$C$1</f>
        <v>21053 VELEUČILIŠTE U KARLOVCU</v>
      </c>
    </row>
    <row r="16" spans="1:8">
      <c r="A16" s="365">
        <v>52</v>
      </c>
      <c r="B16" s="364" t="s">
        <v>4797</v>
      </c>
      <c r="C16" s="350"/>
      <c r="D16" s="350"/>
      <c r="E16" s="340">
        <f>SUMIF('Unos prihoda i primitaka'!$C$3:$C$501,$A16,'Unos prihoda i primitaka'!G$3:G$501)</f>
        <v>82408</v>
      </c>
      <c r="F16" s="340">
        <f>SUMIF('Unos prihoda i primitaka'!$C$3:$C$501,$A16,'Unos prihoda i primitaka'!H$3:H$501)</f>
        <v>73273</v>
      </c>
      <c r="G16" s="340">
        <f>SUMIF('Unos prihoda i primitaka'!$C$3:$C$501,$A16,'Unos prihoda i primitaka'!I$3:I$501)</f>
        <v>70108</v>
      </c>
      <c r="H16" s="315" t="str">
        <f>'OPĆI DIO'!$C$1</f>
        <v>21053 VELEUČILIŠTE U KARLOVCU</v>
      </c>
    </row>
    <row r="17" spans="1:8">
      <c r="A17" s="365">
        <v>552</v>
      </c>
      <c r="B17" s="364" t="s">
        <v>4798</v>
      </c>
      <c r="C17" s="350"/>
      <c r="D17" s="350"/>
      <c r="E17" s="340">
        <f>SUMIF('Unos prihoda i primitaka'!$C$3:$C$501,$A17,'Unos prihoda i primitaka'!G$3:G$501)</f>
        <v>0</v>
      </c>
      <c r="F17" s="340">
        <f>SUMIF('Unos prihoda i primitaka'!$C$3:$C$501,$A17,'Unos prihoda i primitaka'!H$3:H$501)</f>
        <v>0</v>
      </c>
      <c r="G17" s="340">
        <f>SUMIF('Unos prihoda i primitaka'!$C$3:$C$501,$A17,'Unos prihoda i primitaka'!I$3:I$501)</f>
        <v>0</v>
      </c>
      <c r="H17" s="315" t="str">
        <f>'OPĆI DIO'!$C$1</f>
        <v>21053 VELEUČILIŠTE U KARLOVCU</v>
      </c>
    </row>
    <row r="18" spans="1:8">
      <c r="A18" s="365">
        <v>559</v>
      </c>
      <c r="B18" s="364" t="s">
        <v>4799</v>
      </c>
      <c r="C18" s="350"/>
      <c r="D18" s="350"/>
      <c r="E18" s="340">
        <f>SUMIF('Unos prihoda i primitaka'!$C$3:$C$501,$A18,'Unos prihoda i primitaka'!G$3:G$501)</f>
        <v>0</v>
      </c>
      <c r="F18" s="340">
        <f>SUMIF('Unos prihoda i primitaka'!$C$3:$C$501,$A18,'Unos prihoda i primitaka'!H$3:H$501)</f>
        <v>0</v>
      </c>
      <c r="G18" s="340">
        <f>SUMIF('Unos prihoda i primitaka'!$C$3:$C$501,$A18,'Unos prihoda i primitaka'!I$3:I$501)</f>
        <v>0</v>
      </c>
      <c r="H18" s="315" t="str">
        <f>'OPĆI DIO'!$C$1</f>
        <v>21053 VELEUČILIŠTE U KARLOVCU</v>
      </c>
    </row>
    <row r="19" spans="1:8">
      <c r="A19" s="365">
        <v>561</v>
      </c>
      <c r="B19" s="364" t="s">
        <v>4800</v>
      </c>
      <c r="C19" s="350"/>
      <c r="D19" s="350"/>
      <c r="E19" s="340">
        <f>SUMIF('Unos prihoda i primitaka'!$C$3:$C$501,$A19,'Unos prihoda i primitaka'!G$3:G$501)</f>
        <v>0</v>
      </c>
      <c r="F19" s="340">
        <f>SUMIF('Unos prihoda i primitaka'!$C$3:$C$501,$A19,'Unos prihoda i primitaka'!H$3:H$501)</f>
        <v>0</v>
      </c>
      <c r="G19" s="340">
        <f>SUMIF('Unos prihoda i primitaka'!$C$3:$C$501,$A19,'Unos prihoda i primitaka'!I$3:I$501)</f>
        <v>0</v>
      </c>
      <c r="H19" s="315" t="str">
        <f>'OPĆI DIO'!$C$1</f>
        <v>21053 VELEUČILIŠTE U KARLOVCU</v>
      </c>
    </row>
    <row r="20" spans="1:8" ht="18" customHeight="1">
      <c r="A20" s="365">
        <v>563</v>
      </c>
      <c r="B20" s="364" t="s">
        <v>4801</v>
      </c>
      <c r="C20" s="350"/>
      <c r="D20" s="350"/>
      <c r="E20" s="340">
        <f>SUMIF('Unos prihoda i primitaka'!$C$3:$C$501,$A20,'Unos prihoda i primitaka'!G$3:G$501)</f>
        <v>0</v>
      </c>
      <c r="F20" s="340">
        <f>SUMIF('Unos prihoda i primitaka'!$C$3:$C$501,$A20,'Unos prihoda i primitaka'!H$3:H$501)</f>
        <v>0</v>
      </c>
      <c r="G20" s="340">
        <f>SUMIF('Unos prihoda i primitaka'!$C$3:$C$501,$A20,'Unos prihoda i primitaka'!I$3:I$501)</f>
        <v>0</v>
      </c>
      <c r="H20" s="315" t="str">
        <f>'OPĆI DIO'!$C$1</f>
        <v>21053 VELEUČILIŠTE U KARLOVCU</v>
      </c>
    </row>
    <row r="21" spans="1:8" ht="30">
      <c r="A21" s="365">
        <v>573</v>
      </c>
      <c r="B21" s="364" t="s">
        <v>1020</v>
      </c>
      <c r="C21" s="350"/>
      <c r="D21" s="350"/>
      <c r="E21" s="340">
        <f>SUMIF('Unos prihoda i primitaka'!$C$3:$C$501,$A21,'Unos prihoda i primitaka'!G$3:G$501)</f>
        <v>0</v>
      </c>
      <c r="F21" s="340">
        <f>SUMIF('Unos prihoda i primitaka'!$C$3:$C$501,$A21,'Unos prihoda i primitaka'!H$3:H$501)</f>
        <v>0</v>
      </c>
      <c r="G21" s="340">
        <f>SUMIF('Unos prihoda i primitaka'!$C$3:$C$501,$A21,'Unos prihoda i primitaka'!I$3:I$501)</f>
        <v>0</v>
      </c>
      <c r="H21" s="315" t="str">
        <f>'OPĆI DIO'!$C$1</f>
        <v>21053 VELEUČILIŠTE U KARLOVCU</v>
      </c>
    </row>
    <row r="22" spans="1:8">
      <c r="A22" s="365">
        <v>575</v>
      </c>
      <c r="B22" s="364" t="s">
        <v>1021</v>
      </c>
      <c r="C22" s="350"/>
      <c r="D22" s="350"/>
      <c r="E22" s="340">
        <f>SUMIF('Unos prihoda i primitaka'!$C$3:$C$501,$A22,'Unos prihoda i primitaka'!G$3:G$501)</f>
        <v>0</v>
      </c>
      <c r="F22" s="340">
        <f>SUMIF('Unos prihoda i primitaka'!$C$3:$C$501,$A22,'Unos prihoda i primitaka'!H$3:H$501)</f>
        <v>0</v>
      </c>
      <c r="G22" s="340">
        <f>SUMIF('Unos prihoda i primitaka'!$C$3:$C$501,$A22,'Unos prihoda i primitaka'!I$3:I$501)</f>
        <v>0</v>
      </c>
      <c r="H22" s="315" t="str">
        <f>'OPĆI DIO'!$C$1</f>
        <v>21053 VELEUČILIŠTE U KARLOVCU</v>
      </c>
    </row>
    <row r="23" spans="1:8" ht="30">
      <c r="A23" s="365">
        <v>576</v>
      </c>
      <c r="B23" s="364" t="s">
        <v>4819</v>
      </c>
      <c r="C23" s="350"/>
      <c r="D23" s="350"/>
      <c r="E23" s="340">
        <f>SUMIF('Unos prihoda i primitaka'!$C$3:$C$501,$A23,'Unos prihoda i primitaka'!G$3:G$501)</f>
        <v>200000</v>
      </c>
      <c r="F23" s="340">
        <f>SUMIF('Unos prihoda i primitaka'!$C$3:$C$501,$A23,'Unos prihoda i primitaka'!H$3:H$501)</f>
        <v>0</v>
      </c>
      <c r="G23" s="340">
        <f>SUMIF('Unos prihoda i primitaka'!$C$3:$C$501,$A23,'Unos prihoda i primitaka'!I$3:I$501)</f>
        <v>0</v>
      </c>
      <c r="H23" s="315" t="str">
        <f>'OPĆI DIO'!$C$1</f>
        <v>21053 VELEUČILIŠTE U KARLOVCU</v>
      </c>
    </row>
    <row r="24" spans="1:8">
      <c r="A24" s="365">
        <v>581</v>
      </c>
      <c r="B24" s="364" t="s">
        <v>4802</v>
      </c>
      <c r="C24" s="350"/>
      <c r="D24" s="350"/>
      <c r="E24" s="340">
        <f>SUMIF('Unos prihoda i primitaka'!$C$3:$C$501,$A24,'Unos prihoda i primitaka'!G$3:G$501)</f>
        <v>0</v>
      </c>
      <c r="F24" s="340">
        <f>SUMIF('Unos prihoda i primitaka'!$C$3:$C$501,$A24,'Unos prihoda i primitaka'!H$3:H$501)</f>
        <v>0</v>
      </c>
      <c r="G24" s="340">
        <f>SUMIF('Unos prihoda i primitaka'!$C$3:$C$501,$A24,'Unos prihoda i primitaka'!I$3:I$501)</f>
        <v>0</v>
      </c>
      <c r="H24" s="315" t="str">
        <f>'OPĆI DIO'!$C$1</f>
        <v>21053 VELEUČILIŠTE U KARLOVCU</v>
      </c>
    </row>
    <row r="25" spans="1:8" s="348" customFormat="1">
      <c r="A25" s="367">
        <v>6</v>
      </c>
      <c r="B25" s="361" t="s">
        <v>4803</v>
      </c>
      <c r="C25" s="309">
        <f>SUM(C26:C27)</f>
        <v>0</v>
      </c>
      <c r="D25" s="309">
        <f t="shared" ref="D25:G25" si="3">SUM(D26:D27)</f>
        <v>0</v>
      </c>
      <c r="E25" s="309">
        <f>SUM(E26:E27)</f>
        <v>15000</v>
      </c>
      <c r="F25" s="309">
        <f t="shared" si="3"/>
        <v>15000</v>
      </c>
      <c r="G25" s="309">
        <f t="shared" si="3"/>
        <v>15000</v>
      </c>
      <c r="H25" s="315" t="str">
        <f>'OPĆI DIO'!$C$1</f>
        <v>21053 VELEUČILIŠTE U KARLOVCU</v>
      </c>
    </row>
    <row r="26" spans="1:8">
      <c r="A26" s="365">
        <v>61</v>
      </c>
      <c r="B26" s="364" t="s">
        <v>4804</v>
      </c>
      <c r="C26" s="350"/>
      <c r="D26" s="350"/>
      <c r="E26" s="340">
        <f>SUMIF('Unos prihoda i primitaka'!$C$3:$C$501,$A26,'Unos prihoda i primitaka'!G$3:G$501)</f>
        <v>15000</v>
      </c>
      <c r="F26" s="340">
        <f>SUMIF('Unos prihoda i primitaka'!$C$3:$C$501,$A26,'Unos prihoda i primitaka'!H$3:H$501)</f>
        <v>15000</v>
      </c>
      <c r="G26" s="340">
        <f>SUMIF('Unos prihoda i primitaka'!$C$3:$C$501,$A26,'Unos prihoda i primitaka'!I$3:I$501)</f>
        <v>15000</v>
      </c>
      <c r="H26" s="315" t="str">
        <f>'OPĆI DIO'!$C$1</f>
        <v>21053 VELEUČILIŠTE U KARLOVCU</v>
      </c>
    </row>
    <row r="27" spans="1:8">
      <c r="A27" s="365">
        <v>63</v>
      </c>
      <c r="B27" s="364" t="s">
        <v>4805</v>
      </c>
      <c r="C27" s="350"/>
      <c r="D27" s="350"/>
      <c r="E27" s="340">
        <f>SUMIF('Unos prihoda i primitaka'!$C$3:$C$501,$A27,'Unos prihoda i primitaka'!G$3:G$501)</f>
        <v>0</v>
      </c>
      <c r="F27" s="340">
        <f>SUMIF('Unos prihoda i primitaka'!$C$3:$C$501,$A27,'Unos prihoda i primitaka'!H$3:H$501)</f>
        <v>0</v>
      </c>
      <c r="G27" s="340">
        <f>SUMIF('Unos prihoda i primitaka'!$C$3:$C$501,$A27,'Unos prihoda i primitaka'!I$3:I$501)</f>
        <v>0</v>
      </c>
      <c r="H27" s="315" t="str">
        <f>'OPĆI DIO'!$C$1</f>
        <v>21053 VELEUČILIŠTE U KARLOVCU</v>
      </c>
    </row>
    <row r="28" spans="1:8" s="348" customFormat="1" ht="33.75" customHeight="1">
      <c r="A28" s="367">
        <v>7</v>
      </c>
      <c r="B28" s="361" t="s">
        <v>4806</v>
      </c>
      <c r="C28" s="309">
        <f>+C29</f>
        <v>0</v>
      </c>
      <c r="D28" s="309">
        <f t="shared" ref="D28:G28" si="4">+D29</f>
        <v>0</v>
      </c>
      <c r="E28" s="309">
        <f>+E29</f>
        <v>0</v>
      </c>
      <c r="F28" s="309">
        <f t="shared" si="4"/>
        <v>0</v>
      </c>
      <c r="G28" s="309">
        <f t="shared" si="4"/>
        <v>0</v>
      </c>
      <c r="H28" s="315" t="str">
        <f>'OPĆI DIO'!$C$1</f>
        <v>21053 VELEUČILIŠTE U KARLOVCU</v>
      </c>
    </row>
    <row r="29" spans="1:8" ht="30">
      <c r="A29" s="365">
        <v>71</v>
      </c>
      <c r="B29" s="364" t="s">
        <v>4807</v>
      </c>
      <c r="C29" s="350"/>
      <c r="D29" s="350"/>
      <c r="E29" s="340">
        <f>SUMIF('Unos prihoda i primitaka'!$C$3:$C$501,$A29,'Unos prihoda i primitaka'!G$3:G$501)</f>
        <v>0</v>
      </c>
      <c r="F29" s="340">
        <f>SUMIF('Unos prihoda i primitaka'!$C$3:$C$501,$A29,'Unos prihoda i primitaka'!H$3:H$501)</f>
        <v>0</v>
      </c>
      <c r="G29" s="340">
        <f>SUMIF('Unos prihoda i primitaka'!$C$3:$C$501,$A29,'Unos prihoda i primitaka'!I$3:I$501)</f>
        <v>0</v>
      </c>
      <c r="H29" s="315" t="str">
        <f>'OPĆI DIO'!$C$1</f>
        <v>21053 VELEUČILIŠTE U KARLOVCU</v>
      </c>
    </row>
    <row r="30" spans="1:8" ht="24" customHeight="1">
      <c r="A30" s="365">
        <v>0</v>
      </c>
      <c r="B30" s="360" t="s">
        <v>251</v>
      </c>
      <c r="C30" s="310">
        <f>+C31+C34+C36+C39+C50+C53</f>
        <v>0</v>
      </c>
      <c r="D30" s="310">
        <f>+D31+D34+D36+D39+D50+D53</f>
        <v>0</v>
      </c>
      <c r="E30" s="310">
        <f>+E31+E34+E36+E39+E50+E53</f>
        <v>4403795</v>
      </c>
      <c r="F30" s="310">
        <f>+F31+F34+F36+F39+F50+F53</f>
        <v>4019774</v>
      </c>
      <c r="G30" s="310">
        <f>+G31+G34+G36+G39+G50+G53</f>
        <v>4123448</v>
      </c>
      <c r="H30" s="315" t="str">
        <f>'OPĆI DIO'!$C$1</f>
        <v>21053 VELEUČILIŠTE U KARLOVCU</v>
      </c>
    </row>
    <row r="31" spans="1:8" s="348" customFormat="1">
      <c r="A31" s="367">
        <v>1</v>
      </c>
      <c r="B31" s="361" t="s">
        <v>4787</v>
      </c>
      <c r="C31" s="309">
        <f>+C32+C33</f>
        <v>0</v>
      </c>
      <c r="D31" s="309">
        <f t="shared" ref="D31" si="5">+D32+D33</f>
        <v>0</v>
      </c>
      <c r="E31" s="309">
        <f t="shared" ref="E31" si="6">+E32+E33</f>
        <v>2449778</v>
      </c>
      <c r="F31" s="309">
        <f t="shared" ref="F31" si="7">+F32+F33</f>
        <v>2448901</v>
      </c>
      <c r="G31" s="309">
        <f t="shared" ref="G31" si="8">+G32+G33</f>
        <v>2450060</v>
      </c>
      <c r="H31" s="315" t="str">
        <f>'OPĆI DIO'!$C$1</f>
        <v>21053 VELEUČILIŠTE U KARLOVCU</v>
      </c>
    </row>
    <row r="32" spans="1:8">
      <c r="A32" s="365">
        <v>11</v>
      </c>
      <c r="B32" s="362" t="s">
        <v>4788</v>
      </c>
      <c r="C32" s="350"/>
      <c r="D32" s="350"/>
      <c r="E32" s="342">
        <f>SUMIF('Unos rashoda i izdataka'!$Q$3:$Q$501,$A32,'Unos rashoda i izdataka'!J$3:J$501)+SUMIF('Unos rashoda P4'!$A$3:$A$501,$A32,'Unos rashoda P4'!H$3:H$501)</f>
        <v>2449778</v>
      </c>
      <c r="F32" s="342">
        <f>SUMIF('Unos rashoda i izdataka'!$Q$3:$Q$501,$A32,'Unos rashoda i izdataka'!K$3:K$501)+SUMIF('Unos rashoda P4'!$A$3:$A$501,$A32,'Unos rashoda P4'!I$3:I$501)</f>
        <v>2448901</v>
      </c>
      <c r="G32" s="342">
        <f>SUMIF('Unos rashoda i izdataka'!$Q$3:$Q$501,$A32,'Unos rashoda i izdataka'!L$3:L$501)+SUMIF('Unos rashoda P4'!$A$3:$A$501,$A32,'Unos rashoda P4'!J$3:J$501)</f>
        <v>2450060</v>
      </c>
      <c r="H32" s="315" t="str">
        <f>'OPĆI DIO'!$C$1</f>
        <v>21053 VELEUČILIŠTE U KARLOVCU</v>
      </c>
    </row>
    <row r="33" spans="1:8">
      <c r="A33" s="365">
        <v>12</v>
      </c>
      <c r="B33" s="363" t="s">
        <v>4789</v>
      </c>
      <c r="C33" s="350"/>
      <c r="D33" s="350"/>
      <c r="E33" s="342">
        <f>SUMIF('Unos rashoda i izdataka'!$Q$3:$Q$501,$A33,'Unos rashoda i izdataka'!J$3:J$501)+SUMIF('Unos rashoda P4'!$A$3:$A$501,$A33,'Unos rashoda P4'!H$3:H$501)</f>
        <v>0</v>
      </c>
      <c r="F33" s="342">
        <f>SUMIF('Unos rashoda i izdataka'!$Q$3:$Q$501,$A33,'Unos rashoda i izdataka'!K$3:K$501)+SUMIF('Unos rashoda P4'!$A$3:$A$501,$A33,'Unos rashoda P4'!I$3:I$501)</f>
        <v>0</v>
      </c>
      <c r="G33" s="342">
        <f>SUMIF('Unos rashoda i izdataka'!$Q$3:$Q$501,$A33,'Unos rashoda i izdataka'!L$3:L$501)+SUMIF('Unos rashoda P4'!$A$3:$A$501,$A33,'Unos rashoda P4'!J$3:J$501)</f>
        <v>0</v>
      </c>
      <c r="H33" s="315" t="str">
        <f>'OPĆI DIO'!$C$1</f>
        <v>21053 VELEUČILIŠTE U KARLOVCU</v>
      </c>
    </row>
    <row r="34" spans="1:8" s="348" customFormat="1">
      <c r="A34" s="367">
        <v>3</v>
      </c>
      <c r="B34" s="361" t="s">
        <v>4790</v>
      </c>
      <c r="C34" s="309">
        <f>+C35</f>
        <v>0</v>
      </c>
      <c r="D34" s="309">
        <f t="shared" ref="D34:G34" si="9">+D35</f>
        <v>0</v>
      </c>
      <c r="E34" s="309">
        <f t="shared" si="9"/>
        <v>142686</v>
      </c>
      <c r="F34" s="309">
        <f t="shared" si="9"/>
        <v>110850</v>
      </c>
      <c r="G34" s="309">
        <f t="shared" si="9"/>
        <v>110880</v>
      </c>
      <c r="H34" s="315" t="str">
        <f>'OPĆI DIO'!$C$1</f>
        <v>21053 VELEUČILIŠTE U KARLOVCU</v>
      </c>
    </row>
    <row r="35" spans="1:8">
      <c r="A35" s="368">
        <v>31</v>
      </c>
      <c r="B35" s="364" t="s">
        <v>4791</v>
      </c>
      <c r="C35" s="350"/>
      <c r="D35" s="350"/>
      <c r="E35" s="342">
        <f>SUMIF('Unos rashoda i izdataka'!$Q$3:$Q$501,$A35,'Unos rashoda i izdataka'!J$3:J$501)+SUMIF('Unos rashoda P4'!$A$3:$A$501,$A35,'Unos rashoda P4'!H$3:H$501)-'B.2 RAČUN FINANC IF'!E13</f>
        <v>142686</v>
      </c>
      <c r="F35" s="342">
        <f>SUMIF('Unos rashoda i izdataka'!$Q$3:$Q$501,$A35,'Unos rashoda i izdataka'!K$3:K$501)+SUMIF('Unos rashoda P4'!$A$3:$A$501,$A35,'Unos rashoda P4'!I$3:I$501)-'B.2 RAČUN FINANC IF'!F13</f>
        <v>110850</v>
      </c>
      <c r="G35" s="342">
        <f>SUMIF('Unos rashoda i izdataka'!$Q$3:$Q$501,$A35,'Unos rashoda i izdataka'!L$3:L$501)+SUMIF('Unos rashoda P4'!$A$3:$A$501,$A35,'Unos rashoda P4'!J$3:J$501)-'B.2 RAČUN FINANC IF'!G13</f>
        <v>110880</v>
      </c>
      <c r="H35" s="315" t="str">
        <f>'OPĆI DIO'!$C$1</f>
        <v>21053 VELEUČILIŠTE U KARLOVCU</v>
      </c>
    </row>
    <row r="36" spans="1:8" s="348" customFormat="1">
      <c r="A36" s="367">
        <v>4</v>
      </c>
      <c r="B36" s="361" t="s">
        <v>4792</v>
      </c>
      <c r="C36" s="309">
        <f>+C37+C38</f>
        <v>0</v>
      </c>
      <c r="D36" s="309">
        <f t="shared" ref="D36:G36" si="10">+D37+D38</f>
        <v>0</v>
      </c>
      <c r="E36" s="309">
        <f>+E37+E38</f>
        <v>1477059</v>
      </c>
      <c r="F36" s="309">
        <f t="shared" si="10"/>
        <v>1360750</v>
      </c>
      <c r="G36" s="309">
        <f t="shared" si="10"/>
        <v>1477400</v>
      </c>
      <c r="H36" s="315" t="str">
        <f>'OPĆI DIO'!$C$1</f>
        <v>21053 VELEUČILIŠTE U KARLOVCU</v>
      </c>
    </row>
    <row r="37" spans="1:8">
      <c r="A37" s="365">
        <v>41</v>
      </c>
      <c r="B37" s="364" t="s">
        <v>4793</v>
      </c>
      <c r="C37" s="350"/>
      <c r="D37" s="350"/>
      <c r="E37" s="342">
        <f>SUMIF('Unos rashoda i izdataka'!$Q$3:$Q$501,$A37,'Unos rashoda i izdataka'!J$3:J$501)+SUMIF('Unos rashoda P4'!$A$3:$A$501,$A37,'Unos rashoda P4'!H$3:H$501)</f>
        <v>0</v>
      </c>
      <c r="F37" s="342">
        <f>SUMIF('Unos rashoda i izdataka'!$Q$3:$Q$501,$A37,'Unos rashoda i izdataka'!K$3:K$501)+SUMIF('Unos rashoda P4'!$A$3:$A$501,$A37,'Unos rashoda P4'!I$3:I$501)</f>
        <v>0</v>
      </c>
      <c r="G37" s="342">
        <f>SUMIF('Unos rashoda i izdataka'!$Q$3:$Q$501,$A37,'Unos rashoda i izdataka'!L$3:L$501)+SUMIF('Unos rashoda P4'!$A$3:$A$501,$A37,'Unos rashoda P4'!J$3:J$501)</f>
        <v>0</v>
      </c>
      <c r="H37" s="315" t="str">
        <f>'OPĆI DIO'!$C$1</f>
        <v>21053 VELEUČILIŠTE U KARLOVCU</v>
      </c>
    </row>
    <row r="38" spans="1:8">
      <c r="A38" s="365">
        <v>43</v>
      </c>
      <c r="B38" s="364" t="s">
        <v>4794</v>
      </c>
      <c r="C38" s="350"/>
      <c r="D38" s="350"/>
      <c r="E38" s="342">
        <f>SUMIF('Unos rashoda i izdataka'!$Q$3:$Q$501,$A38,'Unos rashoda i izdataka'!J$3:J$501)+SUMIF('Unos rashoda P4'!$A$3:$A$501,$A38,'Unos rashoda P4'!H$3:H$501)</f>
        <v>1477059</v>
      </c>
      <c r="F38" s="342">
        <f>SUMIF('Unos rashoda i izdataka'!$Q$3:$Q$501,$A38,'Unos rashoda i izdataka'!K$3:K$501)+SUMIF('Unos rashoda P4'!$A$3:$A$501,$A38,'Unos rashoda P4'!I$3:I$501)</f>
        <v>1360750</v>
      </c>
      <c r="G38" s="342">
        <f>SUMIF('Unos rashoda i izdataka'!$Q$3:$Q$501,$A38,'Unos rashoda i izdataka'!L$3:L$501)+SUMIF('Unos rashoda P4'!$A$3:$A$501,$A38,'Unos rashoda P4'!J$3:J$501)</f>
        <v>1477400</v>
      </c>
      <c r="H38" s="315" t="str">
        <f>'OPĆI DIO'!$C$1</f>
        <v>21053 VELEUČILIŠTE U KARLOVCU</v>
      </c>
    </row>
    <row r="39" spans="1:8" s="348" customFormat="1">
      <c r="A39" s="367">
        <v>5</v>
      </c>
      <c r="B39" s="361" t="s">
        <v>4795</v>
      </c>
      <c r="C39" s="309">
        <f>SUM(C40:C49)</f>
        <v>0</v>
      </c>
      <c r="D39" s="309">
        <f>SUM(D40:D49)</f>
        <v>0</v>
      </c>
      <c r="E39" s="309">
        <f>SUM(E40:E49)</f>
        <v>319272</v>
      </c>
      <c r="F39" s="309">
        <f>SUM(F40:F49)</f>
        <v>84273</v>
      </c>
      <c r="G39" s="309">
        <f>SUM(G40:G49)</f>
        <v>70108</v>
      </c>
      <c r="H39" s="315" t="str">
        <f>'OPĆI DIO'!$C$1</f>
        <v>21053 VELEUČILIŠTE U KARLOVCU</v>
      </c>
    </row>
    <row r="40" spans="1:8">
      <c r="A40" s="365">
        <v>51</v>
      </c>
      <c r="B40" s="364" t="s">
        <v>4796</v>
      </c>
      <c r="C40" s="350"/>
      <c r="D40" s="350"/>
      <c r="E40" s="342">
        <f>SUMIF('Unos rashoda i izdataka'!$Q$3:$Q$501,$A40,'Unos rashoda i izdataka'!J$3:J$501)+SUMIF('Unos rashoda P4'!$A$3:$A$501,$A40,'Unos rashoda P4'!H$3:H$501)</f>
        <v>12300</v>
      </c>
      <c r="F40" s="342">
        <f>SUMIF('Unos rashoda i izdataka'!$Q$3:$Q$501,$A40,'Unos rashoda i izdataka'!K$3:K$501)+SUMIF('Unos rashoda P4'!$A$3:$A$501,$A40,'Unos rashoda P4'!I$3:I$501)</f>
        <v>11000</v>
      </c>
      <c r="G40" s="342">
        <f>SUMIF('Unos rashoda i izdataka'!$Q$3:$Q$501,$A40,'Unos rashoda i izdataka'!L$3:L$501)+SUMIF('Unos rashoda P4'!$A$3:$A$501,$A40,'Unos rashoda P4'!J$3:J$501)</f>
        <v>0</v>
      </c>
      <c r="H40" s="315" t="str">
        <f>'OPĆI DIO'!$C$1</f>
        <v>21053 VELEUČILIŠTE U KARLOVCU</v>
      </c>
    </row>
    <row r="41" spans="1:8">
      <c r="A41" s="365">
        <v>52</v>
      </c>
      <c r="B41" s="364" t="s">
        <v>4797</v>
      </c>
      <c r="C41" s="350"/>
      <c r="D41" s="350"/>
      <c r="E41" s="342">
        <f>SUMIF('Unos rashoda i izdataka'!$Q$3:$Q$501,$A41,'Unos rashoda i izdataka'!J$3:J$501)+SUMIF('Unos rashoda P4'!$A$3:$A$501,$A41,'Unos rashoda P4'!H$3:H$501)</f>
        <v>107408</v>
      </c>
      <c r="F41" s="342">
        <f>SUMIF('Unos rashoda i izdataka'!$Q$3:$Q$501,$A41,'Unos rashoda i izdataka'!K$3:K$501)+SUMIF('Unos rashoda P4'!$A$3:$A$501,$A41,'Unos rashoda P4'!I$3:I$501)</f>
        <v>73273</v>
      </c>
      <c r="G41" s="342">
        <f>SUMIF('Unos rashoda i izdataka'!$Q$3:$Q$501,$A41,'Unos rashoda i izdataka'!L$3:L$501)+SUMIF('Unos rashoda P4'!$A$3:$A$501,$A41,'Unos rashoda P4'!J$3:J$501)</f>
        <v>70108</v>
      </c>
      <c r="H41" s="315" t="str">
        <f>'OPĆI DIO'!$C$1</f>
        <v>21053 VELEUČILIŠTE U KARLOVCU</v>
      </c>
    </row>
    <row r="42" spans="1:8">
      <c r="A42" s="365">
        <v>552</v>
      </c>
      <c r="B42" s="364" t="s">
        <v>4798</v>
      </c>
      <c r="C42" s="350"/>
      <c r="D42" s="350"/>
      <c r="E42" s="342">
        <f>SUMIF('Unos rashoda i izdataka'!$Q$3:$Q$501,$A42,'Unos rashoda i izdataka'!J$3:J$501)+SUMIF('Unos rashoda P4'!$A$3:$A$501,$A42,'Unos rashoda P4'!H$3:H$501)</f>
        <v>0</v>
      </c>
      <c r="F42" s="342">
        <f>SUMIF('Unos rashoda i izdataka'!$Q$3:$Q$501,$A42,'Unos rashoda i izdataka'!K$3:K$501)+SUMIF('Unos rashoda P4'!$A$3:$A$501,$A42,'Unos rashoda P4'!I$3:I$501)</f>
        <v>0</v>
      </c>
      <c r="G42" s="342">
        <f>SUMIF('Unos rashoda i izdataka'!$Q$3:$Q$501,$A42,'Unos rashoda i izdataka'!L$3:L$501)+SUMIF('Unos rashoda P4'!$A$3:$A$501,$A42,'Unos rashoda P4'!J$3:J$501)</f>
        <v>0</v>
      </c>
      <c r="H42" s="315" t="str">
        <f>'OPĆI DIO'!$C$1</f>
        <v>21053 VELEUČILIŠTE U KARLOVCU</v>
      </c>
    </row>
    <row r="43" spans="1:8">
      <c r="A43" s="365">
        <v>559</v>
      </c>
      <c r="B43" s="364" t="s">
        <v>4799</v>
      </c>
      <c r="C43" s="350"/>
      <c r="D43" s="350"/>
      <c r="E43" s="342">
        <f>SUMIF('Unos rashoda i izdataka'!$Q$3:$Q$501,$A43,'Unos rashoda i izdataka'!J$3:J$501)+SUMIF('Unos rashoda P4'!$A$3:$A$501,$A43,'Unos rashoda P4'!H$3:H$501)</f>
        <v>0</v>
      </c>
      <c r="F43" s="342">
        <f>SUMIF('Unos rashoda i izdataka'!$Q$3:$Q$501,$A43,'Unos rashoda i izdataka'!K$3:K$501)+SUMIF('Unos rashoda P4'!$A$3:$A$501,$A43,'Unos rashoda P4'!I$3:I$501)</f>
        <v>0</v>
      </c>
      <c r="G43" s="342">
        <f>SUMIF('Unos rashoda i izdataka'!$Q$3:$Q$501,$A43,'Unos rashoda i izdataka'!L$3:L$501)+SUMIF('Unos rashoda P4'!$A$3:$A$501,$A43,'Unos rashoda P4'!J$3:J$501)</f>
        <v>0</v>
      </c>
      <c r="H43" s="315" t="str">
        <f>'OPĆI DIO'!$C$1</f>
        <v>21053 VELEUČILIŠTE U KARLOVCU</v>
      </c>
    </row>
    <row r="44" spans="1:8">
      <c r="A44" s="365">
        <v>561</v>
      </c>
      <c r="B44" s="364" t="s">
        <v>4800</v>
      </c>
      <c r="C44" s="350"/>
      <c r="D44" s="350"/>
      <c r="E44" s="342">
        <f>SUMIF('Unos rashoda i izdataka'!$Q$3:$Q$501,$A44,'Unos rashoda i izdataka'!J$3:J$501)+SUMIF('Unos rashoda P4'!$A$3:$A$501,$A44,'Unos rashoda P4'!H$3:H$501)</f>
        <v>0</v>
      </c>
      <c r="F44" s="342">
        <f>SUMIF('Unos rashoda i izdataka'!$Q$3:$Q$501,$A44,'Unos rashoda i izdataka'!K$3:K$501)+SUMIF('Unos rashoda P4'!$A$3:$A$501,$A44,'Unos rashoda P4'!I$3:I$501)</f>
        <v>0</v>
      </c>
      <c r="G44" s="342">
        <f>SUMIF('Unos rashoda i izdataka'!$Q$3:$Q$501,$A44,'Unos rashoda i izdataka'!L$3:L$501)+SUMIF('Unos rashoda P4'!$A$3:$A$501,$A44,'Unos rashoda P4'!J$3:J$501)</f>
        <v>0</v>
      </c>
      <c r="H44" s="315" t="str">
        <f>'OPĆI DIO'!$C$1</f>
        <v>21053 VELEUČILIŠTE U KARLOVCU</v>
      </c>
    </row>
    <row r="45" spans="1:8" ht="20.25" customHeight="1">
      <c r="A45" s="365">
        <v>563</v>
      </c>
      <c r="B45" s="364" t="s">
        <v>4801</v>
      </c>
      <c r="C45" s="350"/>
      <c r="D45" s="350"/>
      <c r="E45" s="342">
        <f>SUMIF('Unos rashoda i izdataka'!$Q$3:$Q$501,$A45,'Unos rashoda i izdataka'!J$3:J$501)+SUMIF('Unos rashoda P4'!$A$3:$A$501,$A45,'Unos rashoda P4'!H$3:H$501)</f>
        <v>0</v>
      </c>
      <c r="F45" s="342">
        <f>SUMIF('Unos rashoda i izdataka'!$Q$3:$Q$501,$A45,'Unos rashoda i izdataka'!K$3:K$501)+SUMIF('Unos rashoda P4'!$A$3:$A$501,$A45,'Unos rashoda P4'!I$3:I$501)</f>
        <v>0</v>
      </c>
      <c r="G45" s="342">
        <f>SUMIF('Unos rashoda i izdataka'!$Q$3:$Q$501,$A45,'Unos rashoda i izdataka'!L$3:L$501)+SUMIF('Unos rashoda P4'!$A$3:$A$501,$A45,'Unos rashoda P4'!J$3:J$501)</f>
        <v>0</v>
      </c>
      <c r="H45" s="315" t="str">
        <f>'OPĆI DIO'!$C$1</f>
        <v>21053 VELEUČILIŠTE U KARLOVCU</v>
      </c>
    </row>
    <row r="46" spans="1:8" ht="30">
      <c r="A46" s="365">
        <v>573</v>
      </c>
      <c r="B46" s="364" t="s">
        <v>1020</v>
      </c>
      <c r="C46" s="350"/>
      <c r="D46" s="350"/>
      <c r="E46" s="342">
        <f>SUMIF('Unos rashoda i izdataka'!$Q$3:$Q$501,$A46,'Unos rashoda i izdataka'!J$3:J$501)+SUMIF('Unos rashoda P4'!$A$3:$A$501,$A46,'Unos rashoda P4'!H$3:H$501)</f>
        <v>0</v>
      </c>
      <c r="F46" s="342">
        <f>SUMIF('Unos rashoda i izdataka'!$Q$3:$Q$501,$A46,'Unos rashoda i izdataka'!K$3:K$501)+SUMIF('Unos rashoda P4'!$A$3:$A$501,$A46,'Unos rashoda P4'!I$3:I$501)</f>
        <v>0</v>
      </c>
      <c r="G46" s="342">
        <f>SUMIF('Unos rashoda i izdataka'!$Q$3:$Q$501,$A46,'Unos rashoda i izdataka'!L$3:L$501)+SUMIF('Unos rashoda P4'!$A$3:$A$501,$A46,'Unos rashoda P4'!J$3:J$501)</f>
        <v>0</v>
      </c>
      <c r="H46" s="315" t="str">
        <f>'OPĆI DIO'!$C$1</f>
        <v>21053 VELEUČILIŠTE U KARLOVCU</v>
      </c>
    </row>
    <row r="47" spans="1:8">
      <c r="A47" s="365">
        <v>575</v>
      </c>
      <c r="B47" s="364" t="s">
        <v>1021</v>
      </c>
      <c r="C47" s="350"/>
      <c r="D47" s="350"/>
      <c r="E47" s="342">
        <f>SUMIF('Unos rashoda i izdataka'!$Q$3:$Q$501,$A47,'Unos rashoda i izdataka'!J$3:J$501)+SUMIF('Unos rashoda P4'!$A$3:$A$501,$A47,'Unos rashoda P4'!H$3:H$501)</f>
        <v>0</v>
      </c>
      <c r="F47" s="342">
        <f>SUMIF('Unos rashoda i izdataka'!$Q$3:$Q$501,$A47,'Unos rashoda i izdataka'!K$3:K$501)+SUMIF('Unos rashoda P4'!$A$3:$A$501,$A47,'Unos rashoda P4'!I$3:I$501)</f>
        <v>0</v>
      </c>
      <c r="G47" s="342">
        <f>SUMIF('Unos rashoda i izdataka'!$Q$3:$Q$501,$A47,'Unos rashoda i izdataka'!L$3:L$501)+SUMIF('Unos rashoda P4'!$A$3:$A$501,$A47,'Unos rashoda P4'!J$3:J$501)</f>
        <v>0</v>
      </c>
      <c r="H47" s="315" t="str">
        <f>'OPĆI DIO'!$C$1</f>
        <v>21053 VELEUČILIŠTE U KARLOVCU</v>
      </c>
    </row>
    <row r="48" spans="1:8" ht="30">
      <c r="A48" s="369">
        <v>576</v>
      </c>
      <c r="B48" s="364" t="s">
        <v>4819</v>
      </c>
      <c r="C48" s="350"/>
      <c r="D48" s="350"/>
      <c r="E48" s="342">
        <f>SUMIF('Unos rashoda i izdataka'!$Q$3:$Q$501,$A48,'Unos rashoda i izdataka'!J$3:J$501)+SUMIF('Unos rashoda P4'!$A$3:$A$501,$A48,'Unos rashoda P4'!H$3:H$501)</f>
        <v>199564</v>
      </c>
      <c r="F48" s="342">
        <f>SUMIF('Unos rashoda i izdataka'!$Q$3:$Q$501,$A48,'Unos rashoda i izdataka'!K$3:K$501)+SUMIF('Unos rashoda P4'!$A$3:$A$501,$A48,'Unos rashoda P4'!I$3:I$501)</f>
        <v>0</v>
      </c>
      <c r="G48" s="342">
        <f>SUMIF('Unos rashoda i izdataka'!$Q$3:$Q$501,$A48,'Unos rashoda i izdataka'!L$3:L$501)+SUMIF('Unos rashoda P4'!$A$3:$A$501,$A48,'Unos rashoda P4'!J$3:J$501)</f>
        <v>0</v>
      </c>
      <c r="H48" s="315" t="str">
        <f>'OPĆI DIO'!$C$1</f>
        <v>21053 VELEUČILIŠTE U KARLOVCU</v>
      </c>
    </row>
    <row r="49" spans="1:8">
      <c r="A49" s="365">
        <v>581</v>
      </c>
      <c r="B49" s="364" t="s">
        <v>4802</v>
      </c>
      <c r="C49" s="350"/>
      <c r="D49" s="350"/>
      <c r="E49" s="342">
        <f>SUMIF('Unos rashoda i izdataka'!$Q$3:$Q$501,$A49,'Unos rashoda i izdataka'!J$3:J$501)+SUMIF('Unos rashoda P4'!$A$3:$A$501,$A49,'Unos rashoda P4'!H$3:H$501)</f>
        <v>0</v>
      </c>
      <c r="F49" s="342">
        <f>SUMIF('Unos rashoda i izdataka'!$Q$3:$Q$501,$A49,'Unos rashoda i izdataka'!K$3:K$501)+SUMIF('Unos rashoda P4'!$A$3:$A$501,$A49,'Unos rashoda P4'!I$3:I$501)</f>
        <v>0</v>
      </c>
      <c r="G49" s="342">
        <f>SUMIF('Unos rashoda i izdataka'!$Q$3:$Q$501,$A49,'Unos rashoda i izdataka'!L$3:L$501)+SUMIF('Unos rashoda P4'!$A$3:$A$501,$A49,'Unos rashoda P4'!J$3:J$501)</f>
        <v>0</v>
      </c>
      <c r="H49" s="315" t="str">
        <f>'OPĆI DIO'!$C$1</f>
        <v>21053 VELEUČILIŠTE U KARLOVCU</v>
      </c>
    </row>
    <row r="50" spans="1:8" s="348" customFormat="1">
      <c r="A50" s="367">
        <v>6</v>
      </c>
      <c r="B50" s="361" t="s">
        <v>4803</v>
      </c>
      <c r="C50" s="309">
        <f>+C51+C52</f>
        <v>0</v>
      </c>
      <c r="D50" s="309">
        <f t="shared" ref="D50:G50" si="11">+D51+D52</f>
        <v>0</v>
      </c>
      <c r="E50" s="309">
        <f t="shared" si="11"/>
        <v>15000</v>
      </c>
      <c r="F50" s="309">
        <f t="shared" si="11"/>
        <v>15000</v>
      </c>
      <c r="G50" s="309">
        <f t="shared" si="11"/>
        <v>15000</v>
      </c>
      <c r="H50" s="315" t="str">
        <f>'OPĆI DIO'!$C$1</f>
        <v>21053 VELEUČILIŠTE U KARLOVCU</v>
      </c>
    </row>
    <row r="51" spans="1:8">
      <c r="A51" s="365">
        <v>61</v>
      </c>
      <c r="B51" s="364" t="s">
        <v>4804</v>
      </c>
      <c r="C51" s="350"/>
      <c r="D51" s="350"/>
      <c r="E51" s="342">
        <f>SUMIF('Unos rashoda i izdataka'!$Q$3:$Q$501,$A51,'Unos rashoda i izdataka'!J$3:J$501)+SUMIF('Unos rashoda P4'!$A$3:$A$501,$A51,'Unos rashoda P4'!H$3:H$501)</f>
        <v>15000</v>
      </c>
      <c r="F51" s="342">
        <f>SUMIF('Unos rashoda i izdataka'!$Q$3:$Q$501,$A51,'Unos rashoda i izdataka'!K$3:K$501)+SUMIF('Unos rashoda P4'!$A$3:$A$501,$A51,'Unos rashoda P4'!I$3:I$501)</f>
        <v>15000</v>
      </c>
      <c r="G51" s="342">
        <f>SUMIF('Unos rashoda i izdataka'!$Q$3:$Q$501,$A51,'Unos rashoda i izdataka'!L$3:L$501)+SUMIF('Unos rashoda P4'!$A$3:$A$501,$A51,'Unos rashoda P4'!J$3:J$501)</f>
        <v>15000</v>
      </c>
      <c r="H51" s="315" t="str">
        <f>'OPĆI DIO'!$C$1</f>
        <v>21053 VELEUČILIŠTE U KARLOVCU</v>
      </c>
    </row>
    <row r="52" spans="1:8">
      <c r="A52" s="365">
        <v>63</v>
      </c>
      <c r="B52" s="364" t="s">
        <v>4805</v>
      </c>
      <c r="C52" s="350"/>
      <c r="D52" s="350"/>
      <c r="E52" s="342">
        <f>SUMIF('Unos rashoda i izdataka'!$Q$3:$Q$501,$A52,'Unos rashoda i izdataka'!J$3:J$501)+SUMIF('Unos rashoda P4'!$A$3:$A$501,$A52,'Unos rashoda P4'!H$3:H$501)</f>
        <v>0</v>
      </c>
      <c r="F52" s="342">
        <f>SUMIF('Unos rashoda i izdataka'!$Q$3:$Q$501,$A52,'Unos rashoda i izdataka'!K$3:K$501)+SUMIF('Unos rashoda P4'!$A$3:$A$501,$A52,'Unos rashoda P4'!I$3:I$501)</f>
        <v>0</v>
      </c>
      <c r="G52" s="342">
        <f>SUMIF('Unos rashoda i izdataka'!$Q$3:$Q$501,$A52,'Unos rashoda i izdataka'!L$3:L$501)+SUMIF('Unos rashoda P4'!$A$3:$A$501,$A52,'Unos rashoda P4'!J$3:J$501)</f>
        <v>0</v>
      </c>
      <c r="H52" s="315" t="str">
        <f>'OPĆI DIO'!$C$1</f>
        <v>21053 VELEUČILIŠTE U KARLOVCU</v>
      </c>
    </row>
    <row r="53" spans="1:8" s="348" customFormat="1" ht="27.75" customHeight="1">
      <c r="A53" s="367">
        <v>7</v>
      </c>
      <c r="B53" s="361" t="s">
        <v>4806</v>
      </c>
      <c r="C53" s="309">
        <f>+C54</f>
        <v>0</v>
      </c>
      <c r="D53" s="309">
        <f t="shared" ref="D53:G53" si="12">+D54</f>
        <v>0</v>
      </c>
      <c r="E53" s="309">
        <f t="shared" si="12"/>
        <v>0</v>
      </c>
      <c r="F53" s="309">
        <f t="shared" si="12"/>
        <v>0</v>
      </c>
      <c r="G53" s="309">
        <f t="shared" si="12"/>
        <v>0</v>
      </c>
      <c r="H53" s="315" t="str">
        <f>'OPĆI DIO'!$C$1</f>
        <v>21053 VELEUČILIŠTE U KARLOVCU</v>
      </c>
    </row>
    <row r="54" spans="1:8" ht="30">
      <c r="A54" s="365">
        <v>71</v>
      </c>
      <c r="B54" s="364" t="s">
        <v>4807</v>
      </c>
      <c r="C54" s="350"/>
      <c r="D54" s="350"/>
      <c r="E54" s="342">
        <f>SUMIF('Unos rashoda i izdataka'!$Q$3:$Q$501,$A54,'Unos rashoda i izdataka'!J$3:J$501)+SUMIF('Unos rashoda P4'!$A$3:$A$501,$A54,'Unos rashoda P4'!H$3:H$501)</f>
        <v>0</v>
      </c>
      <c r="F54" s="342">
        <f>SUMIF('Unos rashoda i izdataka'!$Q$3:$Q$501,$A54,'Unos rashoda i izdataka'!K$3:K$501)+SUMIF('Unos rashoda P4'!$A$3:$A$501,$A54,'Unos rashoda P4'!I$3:I$501)</f>
        <v>0</v>
      </c>
      <c r="G54" s="342">
        <f>SUMIF('Unos rashoda i izdataka'!$Q$3:$Q$501,$A54,'Unos rashoda i izdataka'!L$3:L$501)+SUMIF('Unos rashoda P4'!$A$3:$A$501,$A54,'Unos rashoda P4'!J$3:J$501)</f>
        <v>0</v>
      </c>
      <c r="H54" s="315" t="str">
        <f>'OPĆI DIO'!$C$1</f>
        <v>21053 VELEUČILIŠTE U KARLOVCU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C7" sqref="C7"/>
    </sheetView>
  </sheetViews>
  <sheetFormatPr defaultColWidth="0" defaultRowHeight="15"/>
  <cols>
    <col min="1" max="1" width="9.28515625" style="226" bestFit="1" customWidth="1"/>
    <col min="2" max="2" width="41.85546875" style="208" customWidth="1"/>
    <col min="3" max="4" width="17.7109375" style="208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89" t="s">
        <v>3911</v>
      </c>
      <c r="B1" s="389"/>
      <c r="C1" s="389"/>
      <c r="D1" s="389"/>
      <c r="E1" s="389"/>
      <c r="F1" s="389"/>
      <c r="G1" s="389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5.5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55" customFormat="1" ht="28.5" customHeight="1">
      <c r="A5" s="353"/>
      <c r="B5" s="353" t="s">
        <v>3912</v>
      </c>
      <c r="C5" s="354">
        <f t="shared" ref="C5:D5" si="0">+C6+C15+C21+C28+C38+C45+C52+C59+C66+C75</f>
        <v>0</v>
      </c>
      <c r="D5" s="354">
        <f t="shared" si="0"/>
        <v>0</v>
      </c>
      <c r="E5" s="354">
        <f>+E6+E15+E21+E28+E38+E45+E52+E59+E66+E75</f>
        <v>1494767</v>
      </c>
      <c r="F5" s="354">
        <f t="shared" ref="F5:G5" si="1">+F6+F15+F21+F28+F38+F45+F52+F59+F66+F75</f>
        <v>1369023</v>
      </c>
      <c r="G5" s="354">
        <f t="shared" si="1"/>
        <v>1482508</v>
      </c>
    </row>
    <row r="6" spans="1:192">
      <c r="A6" s="209">
        <v>1</v>
      </c>
      <c r="B6" s="36" t="s">
        <v>3913</v>
      </c>
      <c r="C6" s="231">
        <f t="shared" ref="C6:D6" si="2">SUM(C7:C14)</f>
        <v>0</v>
      </c>
      <c r="D6" s="231">
        <f t="shared" si="2"/>
        <v>0</v>
      </c>
      <c r="E6" s="231">
        <f>SUM(E7:E14)</f>
        <v>0</v>
      </c>
      <c r="F6" s="231">
        <f>SUM(F7:F14)</f>
        <v>0</v>
      </c>
      <c r="G6" s="231">
        <f>SUM(G7:G14)</f>
        <v>0</v>
      </c>
      <c r="H6" s="315" t="str">
        <f>'OPĆI DIO'!$C$1</f>
        <v>21053 VELEUČILIŠTE U KARLOVCU</v>
      </c>
    </row>
    <row r="7" spans="1:192" ht="25.5">
      <c r="A7" s="225">
        <v>11</v>
      </c>
      <c r="B7" s="25" t="s">
        <v>3914</v>
      </c>
      <c r="C7" s="349"/>
      <c r="D7" s="349"/>
      <c r="E7" s="349">
        <f>SUMIF('Unos rashoda i izdataka'!$R$3:$R$501,'A.3 RASHODI FUNK'!$A7,'Unos rashoda i izdataka'!J$3:J$501)+SUMIF('Unos rashoda P4'!$T$3:$T$501,'A.3 RASHODI FUNK'!$A7,'Unos rashoda P4'!H$3:H$501)</f>
        <v>0</v>
      </c>
      <c r="F7" s="349">
        <f>SUMIF('Unos rashoda i izdataka'!$R$3:$R$501,'A.3 RASHODI FUNK'!$A7,'Unos rashoda i izdataka'!K$3:K$501)+SUMIF('Unos rashoda P4'!$T$3:$T$501,'A.3 RASHODI FUNK'!$A7,'Unos rashoda P4'!I$3:I$501)</f>
        <v>0</v>
      </c>
      <c r="G7" s="349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21053 VELEUČILIŠTE U KARLOVCU</v>
      </c>
    </row>
    <row r="8" spans="1:192">
      <c r="A8" s="225">
        <v>12</v>
      </c>
      <c r="B8" s="25" t="s">
        <v>3915</v>
      </c>
      <c r="C8" s="349"/>
      <c r="D8" s="349"/>
      <c r="E8" s="349">
        <f>SUMIF('Unos rashoda i izdataka'!$R$3:$R$501,'A.3 RASHODI FUNK'!$A8,'Unos rashoda i izdataka'!J$3:J$501)+SUMIF('Unos rashoda P4'!$T$3:$T$501,'A.3 RASHODI FUNK'!$A8,'Unos rashoda P4'!H$3:H$501)</f>
        <v>0</v>
      </c>
      <c r="F8" s="349">
        <f>SUMIF('Unos rashoda i izdataka'!$R$3:$R$501,'A.3 RASHODI FUNK'!$A8,'Unos rashoda i izdataka'!K$3:K$501)+SUMIF('Unos rashoda P4'!$T$3:$T$501,'A.3 RASHODI FUNK'!$A8,'Unos rashoda P4'!I$3:I$501)</f>
        <v>0</v>
      </c>
      <c r="G8" s="349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21053 VELEUČILIŠTE U KARLOVCU</v>
      </c>
    </row>
    <row r="9" spans="1:192">
      <c r="A9" s="225">
        <v>13</v>
      </c>
      <c r="B9" s="25" t="s">
        <v>3917</v>
      </c>
      <c r="C9" s="349"/>
      <c r="D9" s="349"/>
      <c r="E9" s="349">
        <f>SUMIF('Unos rashoda i izdataka'!$R$3:$R$501,'A.3 RASHODI FUNK'!$A9,'Unos rashoda i izdataka'!J$3:J$501)+SUMIF('Unos rashoda P4'!$T$3:$T$501,'A.3 RASHODI FUNK'!$A9,'Unos rashoda P4'!H$3:H$501)</f>
        <v>0</v>
      </c>
      <c r="F9" s="349">
        <f>SUMIF('Unos rashoda i izdataka'!$R$3:$R$501,'A.3 RASHODI FUNK'!$A9,'Unos rashoda i izdataka'!K$3:K$501)+SUMIF('Unos rashoda P4'!$T$3:$T$501,'A.3 RASHODI FUNK'!$A9,'Unos rashoda P4'!I$3:I$501)</f>
        <v>0</v>
      </c>
      <c r="G9" s="349">
        <f>SUMIF('Unos rashoda i izdataka'!$R$3:$R$501,'A.3 RASHODI FUNK'!$A9,'Unos rashoda i izdataka'!L$3:L$501)+SUMIF('Unos rashoda P4'!$T$3:$T$501,'A.3 RASHODI FUNK'!$A9,'Unos rashoda P4'!J$3:J$501)</f>
        <v>0</v>
      </c>
      <c r="H9" s="315" t="str">
        <f>'OPĆI DIO'!$C$1</f>
        <v>21053 VELEUČILIŠTE U KARLOVCU</v>
      </c>
    </row>
    <row r="10" spans="1:192">
      <c r="A10" s="225">
        <v>14</v>
      </c>
      <c r="B10" s="25" t="s">
        <v>3967</v>
      </c>
      <c r="C10" s="349"/>
      <c r="D10" s="349"/>
      <c r="E10" s="349">
        <f>SUMIF('Unos rashoda i izdataka'!$R$3:$R$501,'A.3 RASHODI FUNK'!$A10,'Unos rashoda i izdataka'!J$3:J$501)+SUMIF('Unos rashoda P4'!$T$3:$T$501,'A.3 RASHODI FUNK'!$A10,'Unos rashoda P4'!H$3:H$501)</f>
        <v>0</v>
      </c>
      <c r="F10" s="349">
        <f>SUMIF('Unos rashoda i izdataka'!$R$3:$R$501,'A.3 RASHODI FUNK'!$A10,'Unos rashoda i izdataka'!K$3:K$501)+SUMIF('Unos rashoda P4'!$T$3:$T$501,'A.3 RASHODI FUNK'!$A10,'Unos rashoda P4'!I$3:I$501)</f>
        <v>0</v>
      </c>
      <c r="G10" s="349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21053 VELEUČILIŠTE U KARLOVCU</v>
      </c>
    </row>
    <row r="11" spans="1:192">
      <c r="A11" s="225">
        <v>15</v>
      </c>
      <c r="B11" s="25" t="s">
        <v>3924</v>
      </c>
      <c r="C11" s="349"/>
      <c r="D11" s="349"/>
      <c r="E11" s="349">
        <f>SUMIF('Unos rashoda i izdataka'!$R$3:$R$501,'A.3 RASHODI FUNK'!$A11,'Unos rashoda i izdataka'!J$3:J$501)+SUMIF('Unos rashoda P4'!$T$3:$T$501,'A.3 RASHODI FUNK'!$A11,'Unos rashoda P4'!H$3:H$501)</f>
        <v>0</v>
      </c>
      <c r="F11" s="349">
        <f>SUMIF('Unos rashoda i izdataka'!$R$3:$R$501,'A.3 RASHODI FUNK'!$A11,'Unos rashoda i izdataka'!K$3:K$501)+SUMIF('Unos rashoda P4'!$T$3:$T$501,'A.3 RASHODI FUNK'!$A11,'Unos rashoda P4'!I$3:I$501)</f>
        <v>0</v>
      </c>
      <c r="G11" s="349">
        <f>SUMIF('Unos rashoda i izdataka'!$R$3:$R$501,'A.3 RASHODI FUNK'!$A11,'Unos rashoda i izdataka'!L$3:L$501)+SUMIF('Unos rashoda P4'!$T$3:$T$501,'A.3 RASHODI FUNK'!$A11,'Unos rashoda P4'!J$3:J$501)</f>
        <v>0</v>
      </c>
      <c r="H11" s="315" t="str">
        <f>'OPĆI DIO'!$C$1</f>
        <v>21053 VELEUČILIŠTE U KARLOVCU</v>
      </c>
    </row>
    <row r="12" spans="1:192">
      <c r="A12" s="225">
        <v>16</v>
      </c>
      <c r="B12" s="25" t="s">
        <v>3968</v>
      </c>
      <c r="C12" s="349"/>
      <c r="D12" s="349"/>
      <c r="E12" s="349">
        <f>SUMIF('Unos rashoda i izdataka'!$R$3:$R$501,'A.3 RASHODI FUNK'!$A12,'Unos rashoda i izdataka'!J$3:J$501)+SUMIF('Unos rashoda P4'!$T$3:$T$501,'A.3 RASHODI FUNK'!$A12,'Unos rashoda P4'!H$3:H$501)</f>
        <v>0</v>
      </c>
      <c r="F12" s="349">
        <f>SUMIF('Unos rashoda i izdataka'!$R$3:$R$501,'A.3 RASHODI FUNK'!$A12,'Unos rashoda i izdataka'!K$3:K$501)+SUMIF('Unos rashoda P4'!$T$3:$T$501,'A.3 RASHODI FUNK'!$A12,'Unos rashoda P4'!I$3:I$501)</f>
        <v>0</v>
      </c>
      <c r="G12" s="349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21053 VELEUČILIŠTE U KARLOVCU</v>
      </c>
    </row>
    <row r="13" spans="1:192">
      <c r="A13" s="225">
        <v>17</v>
      </c>
      <c r="B13" s="25" t="s">
        <v>3969</v>
      </c>
      <c r="C13" s="349"/>
      <c r="D13" s="349"/>
      <c r="E13" s="349">
        <f>SUMIF('Unos rashoda i izdataka'!$R$3:$R$501,'A.3 RASHODI FUNK'!$A13,'Unos rashoda i izdataka'!J$3:J$501)+SUMIF('Unos rashoda P4'!$T$3:$T$501,'A.3 RASHODI FUNK'!$A13,'Unos rashoda P4'!H$3:H$501)</f>
        <v>0</v>
      </c>
      <c r="F13" s="349">
        <f>SUMIF('Unos rashoda i izdataka'!$R$3:$R$501,'A.3 RASHODI FUNK'!$A13,'Unos rashoda i izdataka'!K$3:K$501)+SUMIF('Unos rashoda P4'!$T$3:$T$501,'A.3 RASHODI FUNK'!$A13,'Unos rashoda P4'!I$3:I$501)</f>
        <v>0</v>
      </c>
      <c r="G13" s="349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21053 VELEUČILIŠTE U KARLOVCU</v>
      </c>
    </row>
    <row r="14" spans="1:192" ht="25.5">
      <c r="A14" s="225">
        <v>18</v>
      </c>
      <c r="B14" s="25" t="s">
        <v>3936</v>
      </c>
      <c r="C14" s="349"/>
      <c r="D14" s="349"/>
      <c r="E14" s="349">
        <f>SUMIF('Unos rashoda i izdataka'!$R$3:$R$501,'A.3 RASHODI FUNK'!$A14,'Unos rashoda i izdataka'!J$3:J$501)+SUMIF('Unos rashoda P4'!$T$3:$T$501,'A.3 RASHODI FUNK'!$A14,'Unos rashoda P4'!H$3:H$501)</f>
        <v>0</v>
      </c>
      <c r="F14" s="349">
        <f>SUMIF('Unos rashoda i izdataka'!$R$3:$R$501,'A.3 RASHODI FUNK'!$A14,'Unos rashoda i izdataka'!K$3:K$501)+SUMIF('Unos rashoda P4'!$T$3:$T$501,'A.3 RASHODI FUNK'!$A14,'Unos rashoda P4'!I$3:I$501)</f>
        <v>0</v>
      </c>
      <c r="G14" s="349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21053 VELEUČILIŠTE U KARLOVCU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21053 VELEUČILIŠTE U KARLOVCU</v>
      </c>
    </row>
    <row r="16" spans="1:192">
      <c r="A16" s="225">
        <v>21</v>
      </c>
      <c r="B16" s="25" t="s">
        <v>3971</v>
      </c>
      <c r="C16" s="349"/>
      <c r="D16" s="349"/>
      <c r="E16" s="349">
        <f>SUMIF('Unos rashoda i izdataka'!$R$3:$R$501,'A.3 RASHODI FUNK'!$A16,'Unos rashoda i izdataka'!J$3:J$501)+SUMIF('Unos rashoda P4'!$T$3:$T$501,'A.3 RASHODI FUNK'!$A16,'Unos rashoda P4'!H$3:H$501)</f>
        <v>0</v>
      </c>
      <c r="F16" s="349">
        <f>SUMIF('Unos rashoda i izdataka'!$R$3:$R$501,'A.3 RASHODI FUNK'!$A16,'Unos rashoda i izdataka'!K$3:K$501)+SUMIF('Unos rashoda P4'!$T$3:$T$501,'A.3 RASHODI FUNK'!$A16,'Unos rashoda P4'!I$3:I$501)</f>
        <v>0</v>
      </c>
      <c r="G16" s="349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21053 VELEUČILIŠTE U KARLOVCU</v>
      </c>
    </row>
    <row r="17" spans="1:8">
      <c r="A17" s="225">
        <v>22</v>
      </c>
      <c r="B17" s="25" t="s">
        <v>3972</v>
      </c>
      <c r="C17" s="349"/>
      <c r="D17" s="349"/>
      <c r="E17" s="349">
        <f>SUMIF('Unos rashoda i izdataka'!$R$3:$R$501,'A.3 RASHODI FUNK'!$A17,'Unos rashoda i izdataka'!J$3:J$501)+SUMIF('Unos rashoda P4'!$T$3:$T$501,'A.3 RASHODI FUNK'!$A17,'Unos rashoda P4'!H$3:H$501)</f>
        <v>0</v>
      </c>
      <c r="F17" s="349">
        <f>SUMIF('Unos rashoda i izdataka'!$R$3:$R$501,'A.3 RASHODI FUNK'!$A17,'Unos rashoda i izdataka'!K$3:K$501)+SUMIF('Unos rashoda P4'!$T$3:$T$501,'A.3 RASHODI FUNK'!$A17,'Unos rashoda P4'!I$3:I$501)</f>
        <v>0</v>
      </c>
      <c r="G17" s="349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21053 VELEUČILIŠTE U KARLOVCU</v>
      </c>
    </row>
    <row r="18" spans="1:8">
      <c r="A18" s="225">
        <v>23</v>
      </c>
      <c r="B18" s="25" t="s">
        <v>3973</v>
      </c>
      <c r="C18" s="349"/>
      <c r="D18" s="349"/>
      <c r="E18" s="349">
        <f>SUMIF('Unos rashoda i izdataka'!$R$3:$R$501,'A.3 RASHODI FUNK'!$A18,'Unos rashoda i izdataka'!J$3:J$501)+SUMIF('Unos rashoda P4'!$T$3:$T$501,'A.3 RASHODI FUNK'!$A18,'Unos rashoda P4'!H$3:H$501)</f>
        <v>0</v>
      </c>
      <c r="F18" s="349">
        <f>SUMIF('Unos rashoda i izdataka'!$R$3:$R$501,'A.3 RASHODI FUNK'!$A18,'Unos rashoda i izdataka'!K$3:K$501)+SUMIF('Unos rashoda P4'!$T$3:$T$501,'A.3 RASHODI FUNK'!$A18,'Unos rashoda P4'!I$3:I$501)</f>
        <v>0</v>
      </c>
      <c r="G18" s="349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21053 VELEUČILIŠTE U KARLOVCU</v>
      </c>
    </row>
    <row r="19" spans="1:8">
      <c r="A19" s="225">
        <v>24</v>
      </c>
      <c r="B19" s="25" t="s">
        <v>3974</v>
      </c>
      <c r="C19" s="349"/>
      <c r="D19" s="349"/>
      <c r="E19" s="349">
        <f>SUMIF('Unos rashoda i izdataka'!$R$3:$R$501,'A.3 RASHODI FUNK'!$A19,'Unos rashoda i izdataka'!J$3:J$501)+SUMIF('Unos rashoda P4'!$T$3:$T$501,'A.3 RASHODI FUNK'!$A19,'Unos rashoda P4'!H$3:H$501)</f>
        <v>0</v>
      </c>
      <c r="F19" s="349">
        <f>SUMIF('Unos rashoda i izdataka'!$R$3:$R$501,'A.3 RASHODI FUNK'!$A19,'Unos rashoda i izdataka'!K$3:K$501)+SUMIF('Unos rashoda P4'!$T$3:$T$501,'A.3 RASHODI FUNK'!$A19,'Unos rashoda P4'!I$3:I$501)</f>
        <v>0</v>
      </c>
      <c r="G19" s="349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21053 VELEUČILIŠTE U KARLOVCU</v>
      </c>
    </row>
    <row r="20" spans="1:8">
      <c r="A20" s="225">
        <v>25</v>
      </c>
      <c r="B20" s="25" t="s">
        <v>3975</v>
      </c>
      <c r="C20" s="349"/>
      <c r="D20" s="349"/>
      <c r="E20" s="349">
        <f>SUMIF('Unos rashoda i izdataka'!$R$3:$R$501,'A.3 RASHODI FUNK'!$A20,'Unos rashoda i izdataka'!J$3:J$501)+SUMIF('Unos rashoda P4'!$T$3:$T$501,'A.3 RASHODI FUNK'!$A20,'Unos rashoda P4'!H$3:H$501)</f>
        <v>0</v>
      </c>
      <c r="F20" s="349">
        <f>SUMIF('Unos rashoda i izdataka'!$R$3:$R$501,'A.3 RASHODI FUNK'!$A20,'Unos rashoda i izdataka'!K$3:K$501)+SUMIF('Unos rashoda P4'!$T$3:$T$501,'A.3 RASHODI FUNK'!$A20,'Unos rashoda P4'!I$3:I$501)</f>
        <v>0</v>
      </c>
      <c r="G20" s="349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21053 VELEUČILIŠTE U KARLOVCU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21053 VELEUČILIŠTE U KARLOVCU</v>
      </c>
    </row>
    <row r="22" spans="1:8">
      <c r="A22" s="225">
        <v>31</v>
      </c>
      <c r="B22" s="25" t="s">
        <v>3977</v>
      </c>
      <c r="C22" s="349"/>
      <c r="D22" s="349"/>
      <c r="E22" s="349">
        <f>SUMIF('Unos rashoda i izdataka'!$R$3:$R$501,'A.3 RASHODI FUNK'!$A22,'Unos rashoda i izdataka'!J$3:J$501)+SUMIF('Unos rashoda P4'!$T$3:$T$501,'A.3 RASHODI FUNK'!$A22,'Unos rashoda P4'!H$3:H$501)</f>
        <v>0</v>
      </c>
      <c r="F22" s="349">
        <f>SUMIF('Unos rashoda i izdataka'!$R$3:$R$501,'A.3 RASHODI FUNK'!$A22,'Unos rashoda i izdataka'!K$3:K$501)+SUMIF('Unos rashoda P4'!$T$3:$T$501,'A.3 RASHODI FUNK'!$A22,'Unos rashoda P4'!I$3:I$501)</f>
        <v>0</v>
      </c>
      <c r="G22" s="349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21053 VELEUČILIŠTE U KARLOVCU</v>
      </c>
    </row>
    <row r="23" spans="1:8">
      <c r="A23" s="225">
        <v>32</v>
      </c>
      <c r="B23" s="25" t="s">
        <v>3978</v>
      </c>
      <c r="C23" s="349"/>
      <c r="D23" s="349"/>
      <c r="E23" s="349">
        <f>SUMIF('Unos rashoda i izdataka'!$R$3:$R$501,'A.3 RASHODI FUNK'!$A23,'Unos rashoda i izdataka'!J$3:J$501)+SUMIF('Unos rashoda P4'!$T$3:$T$501,'A.3 RASHODI FUNK'!$A23,'Unos rashoda P4'!H$3:H$501)</f>
        <v>0</v>
      </c>
      <c r="F23" s="349">
        <f>SUMIF('Unos rashoda i izdataka'!$R$3:$R$501,'A.3 RASHODI FUNK'!$A23,'Unos rashoda i izdataka'!K$3:K$501)+SUMIF('Unos rashoda P4'!$T$3:$T$501,'A.3 RASHODI FUNK'!$A23,'Unos rashoda P4'!I$3:I$501)</f>
        <v>0</v>
      </c>
      <c r="G23" s="349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21053 VELEUČILIŠTE U KARLOVCU</v>
      </c>
    </row>
    <row r="24" spans="1:8">
      <c r="A24" s="225">
        <v>33</v>
      </c>
      <c r="B24" s="25" t="s">
        <v>3979</v>
      </c>
      <c r="C24" s="349"/>
      <c r="D24" s="349"/>
      <c r="E24" s="349">
        <f>SUMIF('Unos rashoda i izdataka'!$R$3:$R$501,'A.3 RASHODI FUNK'!$A24,'Unos rashoda i izdataka'!J$3:J$501)+SUMIF('Unos rashoda P4'!$T$3:$T$501,'A.3 RASHODI FUNK'!$A24,'Unos rashoda P4'!H$3:H$501)</f>
        <v>0</v>
      </c>
      <c r="F24" s="349">
        <f>SUMIF('Unos rashoda i izdataka'!$R$3:$R$501,'A.3 RASHODI FUNK'!$A24,'Unos rashoda i izdataka'!K$3:K$501)+SUMIF('Unos rashoda P4'!$T$3:$T$501,'A.3 RASHODI FUNK'!$A24,'Unos rashoda P4'!I$3:I$501)</f>
        <v>0</v>
      </c>
      <c r="G24" s="349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21053 VELEUČILIŠTE U KARLOVCU</v>
      </c>
    </row>
    <row r="25" spans="1:8">
      <c r="A25" s="225">
        <v>34</v>
      </c>
      <c r="B25" s="25" t="s">
        <v>3980</v>
      </c>
      <c r="C25" s="349"/>
      <c r="D25" s="349"/>
      <c r="E25" s="349">
        <f>SUMIF('Unos rashoda i izdataka'!$R$3:$R$501,'A.3 RASHODI FUNK'!$A25,'Unos rashoda i izdataka'!J$3:J$501)+SUMIF('Unos rashoda P4'!$T$3:$T$501,'A.3 RASHODI FUNK'!$A25,'Unos rashoda P4'!H$3:H$501)</f>
        <v>0</v>
      </c>
      <c r="F25" s="349">
        <f>SUMIF('Unos rashoda i izdataka'!$R$3:$R$501,'A.3 RASHODI FUNK'!$A25,'Unos rashoda i izdataka'!K$3:K$501)+SUMIF('Unos rashoda P4'!$T$3:$T$501,'A.3 RASHODI FUNK'!$A25,'Unos rashoda P4'!I$3:I$501)</f>
        <v>0</v>
      </c>
      <c r="G25" s="349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21053 VELEUČILIŠTE U KARLOVCU</v>
      </c>
    </row>
    <row r="26" spans="1:8">
      <c r="A26" s="225">
        <v>35</v>
      </c>
      <c r="B26" s="25" t="s">
        <v>3981</v>
      </c>
      <c r="C26" s="349"/>
      <c r="D26" s="349"/>
      <c r="E26" s="349">
        <f>SUMIF('Unos rashoda i izdataka'!$R$3:$R$501,'A.3 RASHODI FUNK'!$A26,'Unos rashoda i izdataka'!J$3:J$501)+SUMIF('Unos rashoda P4'!$T$3:$T$501,'A.3 RASHODI FUNK'!$A26,'Unos rashoda P4'!H$3:H$501)</f>
        <v>0</v>
      </c>
      <c r="F26" s="349">
        <f>SUMIF('Unos rashoda i izdataka'!$R$3:$R$501,'A.3 RASHODI FUNK'!$A26,'Unos rashoda i izdataka'!K$3:K$501)+SUMIF('Unos rashoda P4'!$T$3:$T$501,'A.3 RASHODI FUNK'!$A26,'Unos rashoda P4'!I$3:I$501)</f>
        <v>0</v>
      </c>
      <c r="G26" s="349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21053 VELEUČILIŠTE U KARLOVCU</v>
      </c>
    </row>
    <row r="27" spans="1:8" ht="25.5">
      <c r="A27" s="225">
        <v>36</v>
      </c>
      <c r="B27" s="25" t="s">
        <v>3982</v>
      </c>
      <c r="C27" s="349"/>
      <c r="D27" s="349"/>
      <c r="E27" s="349">
        <f>SUMIF('Unos rashoda i izdataka'!$R$3:$R$501,'A.3 RASHODI FUNK'!$A27,'Unos rashoda i izdataka'!J$3:J$501)+SUMIF('Unos rashoda P4'!$T$3:$T$501,'A.3 RASHODI FUNK'!$A27,'Unos rashoda P4'!H$3:H$501)</f>
        <v>0</v>
      </c>
      <c r="F27" s="349">
        <f>SUMIF('Unos rashoda i izdataka'!$R$3:$R$501,'A.3 RASHODI FUNK'!$A27,'Unos rashoda i izdataka'!K$3:K$501)+SUMIF('Unos rashoda P4'!$T$3:$T$501,'A.3 RASHODI FUNK'!$A27,'Unos rashoda P4'!I$3:I$501)</f>
        <v>0</v>
      </c>
      <c r="G27" s="349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21053 VELEUČILIŠTE U KARLOVCU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21053 VELEUČILIŠTE U KARLOVCU</v>
      </c>
    </row>
    <row r="29" spans="1:8">
      <c r="A29" s="225">
        <v>41</v>
      </c>
      <c r="B29" s="25" t="s">
        <v>3984</v>
      </c>
      <c r="C29" s="349"/>
      <c r="D29" s="349"/>
      <c r="E29" s="349">
        <f>SUMIF('Unos rashoda i izdataka'!$R$3:$R$501,'A.3 RASHODI FUNK'!$A29,'Unos rashoda i izdataka'!J$3:J$501)+SUMIF('Unos rashoda P4'!$T$3:$T$501,'A.3 RASHODI FUNK'!$A29,'Unos rashoda P4'!H$3:H$501)</f>
        <v>0</v>
      </c>
      <c r="F29" s="349">
        <f>SUMIF('Unos rashoda i izdataka'!$R$3:$R$501,'A.3 RASHODI FUNK'!$A29,'Unos rashoda i izdataka'!K$3:K$501)+SUMIF('Unos rashoda P4'!$T$3:$T$501,'A.3 RASHODI FUNK'!$A29,'Unos rashoda P4'!I$3:I$501)</f>
        <v>0</v>
      </c>
      <c r="G29" s="349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21053 VELEUČILIŠTE U KARLOVCU</v>
      </c>
    </row>
    <row r="30" spans="1:8">
      <c r="A30" s="225">
        <v>42</v>
      </c>
      <c r="B30" s="25" t="s">
        <v>3985</v>
      </c>
      <c r="C30" s="349"/>
      <c r="D30" s="349"/>
      <c r="E30" s="349">
        <f>SUMIF('Unos rashoda i izdataka'!$R$3:$R$501,'A.3 RASHODI FUNK'!$A30,'Unos rashoda i izdataka'!J$3:J$501)+SUMIF('Unos rashoda P4'!$T$3:$T$501,'A.3 RASHODI FUNK'!$A30,'Unos rashoda P4'!H$3:H$501)</f>
        <v>0</v>
      </c>
      <c r="F30" s="349">
        <f>SUMIF('Unos rashoda i izdataka'!$R$3:$R$501,'A.3 RASHODI FUNK'!$A30,'Unos rashoda i izdataka'!K$3:K$501)+SUMIF('Unos rashoda P4'!$T$3:$T$501,'A.3 RASHODI FUNK'!$A30,'Unos rashoda P4'!I$3:I$501)</f>
        <v>0</v>
      </c>
      <c r="G30" s="349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21053 VELEUČILIŠTE U KARLOVCU</v>
      </c>
    </row>
    <row r="31" spans="1:8">
      <c r="A31" s="225">
        <v>43</v>
      </c>
      <c r="B31" s="25" t="s">
        <v>3986</v>
      </c>
      <c r="C31" s="349"/>
      <c r="D31" s="349"/>
      <c r="E31" s="349">
        <f>SUMIF('Unos rashoda i izdataka'!$R$3:$R$501,'A.3 RASHODI FUNK'!$A31,'Unos rashoda i izdataka'!J$3:J$501)+SUMIF('Unos rashoda P4'!$T$3:$T$501,'A.3 RASHODI FUNK'!$A31,'Unos rashoda P4'!H$3:H$501)</f>
        <v>0</v>
      </c>
      <c r="F31" s="349">
        <f>SUMIF('Unos rashoda i izdataka'!$R$3:$R$501,'A.3 RASHODI FUNK'!$A31,'Unos rashoda i izdataka'!K$3:K$501)+SUMIF('Unos rashoda P4'!$T$3:$T$501,'A.3 RASHODI FUNK'!$A31,'Unos rashoda P4'!I$3:I$501)</f>
        <v>0</v>
      </c>
      <c r="G31" s="349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21053 VELEUČILIŠTE U KARLOVCU</v>
      </c>
    </row>
    <row r="32" spans="1:8">
      <c r="A32" s="225">
        <v>44</v>
      </c>
      <c r="B32" s="25" t="s">
        <v>3987</v>
      </c>
      <c r="C32" s="349"/>
      <c r="D32" s="349"/>
      <c r="E32" s="349">
        <f>SUMIF('Unos rashoda i izdataka'!$R$3:$R$501,'A.3 RASHODI FUNK'!$A32,'Unos rashoda i izdataka'!J$3:J$501)+SUMIF('Unos rashoda P4'!$T$3:$T$501,'A.3 RASHODI FUNK'!$A32,'Unos rashoda P4'!H$3:H$501)</f>
        <v>0</v>
      </c>
      <c r="F32" s="349">
        <f>SUMIF('Unos rashoda i izdataka'!$R$3:$R$501,'A.3 RASHODI FUNK'!$A32,'Unos rashoda i izdataka'!K$3:K$501)+SUMIF('Unos rashoda P4'!$T$3:$T$501,'A.3 RASHODI FUNK'!$A32,'Unos rashoda P4'!I$3:I$501)</f>
        <v>0</v>
      </c>
      <c r="G32" s="349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21053 VELEUČILIŠTE U KARLOVCU</v>
      </c>
    </row>
    <row r="33" spans="1:8">
      <c r="A33" s="225">
        <v>45</v>
      </c>
      <c r="B33" s="25" t="s">
        <v>3988</v>
      </c>
      <c r="C33" s="349"/>
      <c r="D33" s="349"/>
      <c r="E33" s="349">
        <f>SUMIF('Unos rashoda i izdataka'!$R$3:$R$501,'A.3 RASHODI FUNK'!$A33,'Unos rashoda i izdataka'!J$3:J$501)+SUMIF('Unos rashoda P4'!$T$3:$T$501,'A.3 RASHODI FUNK'!$A33,'Unos rashoda P4'!H$3:H$501)</f>
        <v>0</v>
      </c>
      <c r="F33" s="349">
        <f>SUMIF('Unos rashoda i izdataka'!$R$3:$R$501,'A.3 RASHODI FUNK'!$A33,'Unos rashoda i izdataka'!K$3:K$501)+SUMIF('Unos rashoda P4'!$T$3:$T$501,'A.3 RASHODI FUNK'!$A33,'Unos rashoda P4'!I$3:I$501)</f>
        <v>0</v>
      </c>
      <c r="G33" s="349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21053 VELEUČILIŠTE U KARLOVCU</v>
      </c>
    </row>
    <row r="34" spans="1:8">
      <c r="A34" s="225">
        <v>46</v>
      </c>
      <c r="B34" s="25" t="s">
        <v>3946</v>
      </c>
      <c r="C34" s="349"/>
      <c r="D34" s="349"/>
      <c r="E34" s="349">
        <f>SUMIF('Unos rashoda i izdataka'!$R$3:$R$501,'A.3 RASHODI FUNK'!$A34,'Unos rashoda i izdataka'!J$3:J$501)+SUMIF('Unos rashoda P4'!$T$3:$T$501,'A.3 RASHODI FUNK'!$A34,'Unos rashoda P4'!H$3:H$501)</f>
        <v>0</v>
      </c>
      <c r="F34" s="349">
        <f>SUMIF('Unos rashoda i izdataka'!$R$3:$R$501,'A.3 RASHODI FUNK'!$A34,'Unos rashoda i izdataka'!K$3:K$501)+SUMIF('Unos rashoda P4'!$T$3:$T$501,'A.3 RASHODI FUNK'!$A34,'Unos rashoda P4'!I$3:I$501)</f>
        <v>0</v>
      </c>
      <c r="G34" s="349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21053 VELEUČILIŠTE U KARLOVCU</v>
      </c>
    </row>
    <row r="35" spans="1:8">
      <c r="A35" s="225">
        <v>47</v>
      </c>
      <c r="B35" s="25" t="s">
        <v>3989</v>
      </c>
      <c r="C35" s="349"/>
      <c r="D35" s="349"/>
      <c r="E35" s="349">
        <f>SUMIF('Unos rashoda i izdataka'!$R$3:$R$501,'A.3 RASHODI FUNK'!$A35,'Unos rashoda i izdataka'!J$3:J$501)+SUMIF('Unos rashoda P4'!$T$3:$T$501,'A.3 RASHODI FUNK'!$A35,'Unos rashoda P4'!H$3:H$501)</f>
        <v>0</v>
      </c>
      <c r="F35" s="349">
        <f>SUMIF('Unos rashoda i izdataka'!$R$3:$R$501,'A.3 RASHODI FUNK'!$A35,'Unos rashoda i izdataka'!K$3:K$501)+SUMIF('Unos rashoda P4'!$T$3:$T$501,'A.3 RASHODI FUNK'!$A35,'Unos rashoda P4'!I$3:I$501)</f>
        <v>0</v>
      </c>
      <c r="G35" s="349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21053 VELEUČILIŠTE U KARLOVCU</v>
      </c>
    </row>
    <row r="36" spans="1:8">
      <c r="A36" s="225">
        <v>48</v>
      </c>
      <c r="B36" s="25" t="s">
        <v>3990</v>
      </c>
      <c r="C36" s="349"/>
      <c r="D36" s="349"/>
      <c r="E36" s="349">
        <f>SUMIF('Unos rashoda i izdataka'!$R$3:$R$501,'A.3 RASHODI FUNK'!$A36,'Unos rashoda i izdataka'!J$3:J$501)+SUMIF('Unos rashoda P4'!$T$3:$T$501,'A.3 RASHODI FUNK'!$A36,'Unos rashoda P4'!H$3:H$501)</f>
        <v>0</v>
      </c>
      <c r="F36" s="349">
        <f>SUMIF('Unos rashoda i izdataka'!$R$3:$R$501,'A.3 RASHODI FUNK'!$A36,'Unos rashoda i izdataka'!K$3:K$501)+SUMIF('Unos rashoda P4'!$T$3:$T$501,'A.3 RASHODI FUNK'!$A36,'Unos rashoda P4'!I$3:I$501)</f>
        <v>0</v>
      </c>
      <c r="G36" s="349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21053 VELEUČILIŠTE U KARLOVCU</v>
      </c>
    </row>
    <row r="37" spans="1:8">
      <c r="A37" s="225">
        <v>49</v>
      </c>
      <c r="B37" s="25" t="s">
        <v>3991</v>
      </c>
      <c r="C37" s="349"/>
      <c r="D37" s="349"/>
      <c r="E37" s="349">
        <f>SUMIF('Unos rashoda i izdataka'!$R$3:$R$501,'A.3 RASHODI FUNK'!$A37,'Unos rashoda i izdataka'!J$3:J$501)+SUMIF('Unos rashoda P4'!$T$3:$T$501,'A.3 RASHODI FUNK'!$A37,'Unos rashoda P4'!H$3:H$501)</f>
        <v>0</v>
      </c>
      <c r="F37" s="349">
        <f>SUMIF('Unos rashoda i izdataka'!$R$3:$R$501,'A.3 RASHODI FUNK'!$A37,'Unos rashoda i izdataka'!K$3:K$501)+SUMIF('Unos rashoda P4'!$T$3:$T$501,'A.3 RASHODI FUNK'!$A37,'Unos rashoda P4'!I$3:I$501)</f>
        <v>0</v>
      </c>
      <c r="G37" s="349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21053 VELEUČILIŠTE U KARLOVCU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21053 VELEUČILIŠTE U KARLOVCU</v>
      </c>
    </row>
    <row r="39" spans="1:8">
      <c r="A39" s="225">
        <v>51</v>
      </c>
      <c r="B39" s="25" t="s">
        <v>3993</v>
      </c>
      <c r="C39" s="349"/>
      <c r="D39" s="349"/>
      <c r="E39" s="349">
        <f>SUMIF('Unos rashoda i izdataka'!$R$3:$R$501,'A.3 RASHODI FUNK'!$A39,'Unos rashoda i izdataka'!J$3:J$501)+SUMIF('Unos rashoda P4'!$T$3:$T$501,'A.3 RASHODI FUNK'!$A39,'Unos rashoda P4'!H$3:H$501)</f>
        <v>0</v>
      </c>
      <c r="F39" s="349">
        <f>SUMIF('Unos rashoda i izdataka'!$R$3:$R$501,'A.3 RASHODI FUNK'!$A39,'Unos rashoda i izdataka'!K$3:K$501)+SUMIF('Unos rashoda P4'!$T$3:$T$501,'A.3 RASHODI FUNK'!$A39,'Unos rashoda P4'!I$3:I$501)</f>
        <v>0</v>
      </c>
      <c r="G39" s="349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21053 VELEUČILIŠTE U KARLOVCU</v>
      </c>
    </row>
    <row r="40" spans="1:8">
      <c r="A40" s="225">
        <v>52</v>
      </c>
      <c r="B40" s="25" t="s">
        <v>3994</v>
      </c>
      <c r="C40" s="349"/>
      <c r="D40" s="349"/>
      <c r="E40" s="349">
        <f>SUMIF('Unos rashoda i izdataka'!$R$3:$R$501,'A.3 RASHODI FUNK'!$A40,'Unos rashoda i izdataka'!J$3:J$501)+SUMIF('Unos rashoda P4'!$T$3:$T$501,'A.3 RASHODI FUNK'!$A40,'Unos rashoda P4'!H$3:H$501)</f>
        <v>0</v>
      </c>
      <c r="F40" s="349">
        <f>SUMIF('Unos rashoda i izdataka'!$R$3:$R$501,'A.3 RASHODI FUNK'!$A40,'Unos rashoda i izdataka'!K$3:K$501)+SUMIF('Unos rashoda P4'!$T$3:$T$501,'A.3 RASHODI FUNK'!$A40,'Unos rashoda P4'!I$3:I$501)</f>
        <v>0</v>
      </c>
      <c r="G40" s="349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21053 VELEUČILIŠTE U KARLOVCU</v>
      </c>
    </row>
    <row r="41" spans="1:8">
      <c r="A41" s="225">
        <v>53</v>
      </c>
      <c r="B41" s="25" t="s">
        <v>3995</v>
      </c>
      <c r="C41" s="349"/>
      <c r="D41" s="349"/>
      <c r="E41" s="349">
        <f>SUMIF('Unos rashoda i izdataka'!$R$3:$R$501,'A.3 RASHODI FUNK'!$A41,'Unos rashoda i izdataka'!J$3:J$501)+SUMIF('Unos rashoda P4'!$T$3:$T$501,'A.3 RASHODI FUNK'!$A41,'Unos rashoda P4'!H$3:H$501)</f>
        <v>0</v>
      </c>
      <c r="F41" s="349">
        <f>SUMIF('Unos rashoda i izdataka'!$R$3:$R$501,'A.3 RASHODI FUNK'!$A41,'Unos rashoda i izdataka'!K$3:K$501)+SUMIF('Unos rashoda P4'!$T$3:$T$501,'A.3 RASHODI FUNK'!$A41,'Unos rashoda P4'!I$3:I$501)</f>
        <v>0</v>
      </c>
      <c r="G41" s="349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21053 VELEUČILIŠTE U KARLOVCU</v>
      </c>
    </row>
    <row r="42" spans="1:8">
      <c r="A42" s="225">
        <v>54</v>
      </c>
      <c r="B42" s="25" t="s">
        <v>3996</v>
      </c>
      <c r="C42" s="349"/>
      <c r="D42" s="349"/>
      <c r="E42" s="349">
        <f>SUMIF('Unos rashoda i izdataka'!$R$3:$R$501,'A.3 RASHODI FUNK'!$A42,'Unos rashoda i izdataka'!J$3:J$501)+SUMIF('Unos rashoda P4'!$T$3:$T$501,'A.3 RASHODI FUNK'!$A42,'Unos rashoda P4'!H$3:H$501)</f>
        <v>0</v>
      </c>
      <c r="F42" s="349">
        <f>SUMIF('Unos rashoda i izdataka'!$R$3:$R$501,'A.3 RASHODI FUNK'!$A42,'Unos rashoda i izdataka'!K$3:K$501)+SUMIF('Unos rashoda P4'!$T$3:$T$501,'A.3 RASHODI FUNK'!$A42,'Unos rashoda P4'!I$3:I$501)</f>
        <v>0</v>
      </c>
      <c r="G42" s="349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21053 VELEUČILIŠTE U KARLOVCU</v>
      </c>
    </row>
    <row r="43" spans="1:8">
      <c r="A43" s="225">
        <v>55</v>
      </c>
      <c r="B43" s="25" t="s">
        <v>3997</v>
      </c>
      <c r="C43" s="349"/>
      <c r="D43" s="349"/>
      <c r="E43" s="349">
        <f>SUMIF('Unos rashoda i izdataka'!$R$3:$R$501,'A.3 RASHODI FUNK'!$A43,'Unos rashoda i izdataka'!J$3:J$501)+SUMIF('Unos rashoda P4'!$T$3:$T$501,'A.3 RASHODI FUNK'!$A43,'Unos rashoda P4'!H$3:H$501)</f>
        <v>0</v>
      </c>
      <c r="F43" s="349">
        <f>SUMIF('Unos rashoda i izdataka'!$R$3:$R$501,'A.3 RASHODI FUNK'!$A43,'Unos rashoda i izdataka'!K$3:K$501)+SUMIF('Unos rashoda P4'!$T$3:$T$501,'A.3 RASHODI FUNK'!$A43,'Unos rashoda P4'!I$3:I$501)</f>
        <v>0</v>
      </c>
      <c r="G43" s="349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21053 VELEUČILIŠTE U KARLOVCU</v>
      </c>
    </row>
    <row r="44" spans="1:8" ht="25.5">
      <c r="A44" s="225">
        <v>56</v>
      </c>
      <c r="B44" s="25" t="s">
        <v>3998</v>
      </c>
      <c r="C44" s="349"/>
      <c r="D44" s="349"/>
      <c r="E44" s="349">
        <f>SUMIF('Unos rashoda i izdataka'!$R$3:$R$501,'A.3 RASHODI FUNK'!$A44,'Unos rashoda i izdataka'!J$3:J$501)+SUMIF('Unos rashoda P4'!$T$3:$T$501,'A.3 RASHODI FUNK'!$A44,'Unos rashoda P4'!H$3:H$501)</f>
        <v>0</v>
      </c>
      <c r="F44" s="349">
        <f>SUMIF('Unos rashoda i izdataka'!$R$3:$R$501,'A.3 RASHODI FUNK'!$A44,'Unos rashoda i izdataka'!K$3:K$501)+SUMIF('Unos rashoda P4'!$T$3:$T$501,'A.3 RASHODI FUNK'!$A44,'Unos rashoda P4'!I$3:I$501)</f>
        <v>0</v>
      </c>
      <c r="G44" s="349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21053 VELEUČILIŠTE U KARLOVCU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21053 VELEUČILIŠTE U KARLOVCU</v>
      </c>
    </row>
    <row r="46" spans="1:8">
      <c r="A46" s="225">
        <v>61</v>
      </c>
      <c r="B46" s="25" t="s">
        <v>4000</v>
      </c>
      <c r="C46" s="349"/>
      <c r="D46" s="349"/>
      <c r="E46" s="349">
        <f>SUMIF('Unos rashoda i izdataka'!$R$3:$R$501,'A.3 RASHODI FUNK'!$A46,'Unos rashoda i izdataka'!J$3:J$501)+SUMIF('Unos rashoda P4'!$T$3:$T$501,'A.3 RASHODI FUNK'!$A46,'Unos rashoda P4'!H$3:H$501)</f>
        <v>0</v>
      </c>
      <c r="F46" s="349">
        <f>SUMIF('Unos rashoda i izdataka'!$R$3:$R$501,'A.3 RASHODI FUNK'!$A46,'Unos rashoda i izdataka'!K$3:K$501)+SUMIF('Unos rashoda P4'!$T$3:$T$501,'A.3 RASHODI FUNK'!$A46,'Unos rashoda P4'!I$3:I$501)</f>
        <v>0</v>
      </c>
      <c r="G46" s="349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21053 VELEUČILIŠTE U KARLOVCU</v>
      </c>
    </row>
    <row r="47" spans="1:8">
      <c r="A47" s="225">
        <v>62</v>
      </c>
      <c r="B47" s="25" t="s">
        <v>4001</v>
      </c>
      <c r="C47" s="349"/>
      <c r="D47" s="349"/>
      <c r="E47" s="349">
        <f>SUMIF('Unos rashoda i izdataka'!$R$3:$R$501,'A.3 RASHODI FUNK'!$A47,'Unos rashoda i izdataka'!J$3:J$501)+SUMIF('Unos rashoda P4'!$T$3:$T$501,'A.3 RASHODI FUNK'!$A47,'Unos rashoda P4'!H$3:H$501)</f>
        <v>0</v>
      </c>
      <c r="F47" s="349">
        <f>SUMIF('Unos rashoda i izdataka'!$R$3:$R$501,'A.3 RASHODI FUNK'!$A47,'Unos rashoda i izdataka'!K$3:K$501)+SUMIF('Unos rashoda P4'!$T$3:$T$501,'A.3 RASHODI FUNK'!$A47,'Unos rashoda P4'!I$3:I$501)</f>
        <v>0</v>
      </c>
      <c r="G47" s="349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21053 VELEUČILIŠTE U KARLOVCU</v>
      </c>
    </row>
    <row r="48" spans="1:8">
      <c r="A48" s="225">
        <v>63</v>
      </c>
      <c r="B48" s="25" t="s">
        <v>4002</v>
      </c>
      <c r="C48" s="349"/>
      <c r="D48" s="349"/>
      <c r="E48" s="349">
        <f>SUMIF('Unos rashoda i izdataka'!$R$3:$R$501,'A.3 RASHODI FUNK'!$A48,'Unos rashoda i izdataka'!J$3:J$501)+SUMIF('Unos rashoda P4'!$T$3:$T$501,'A.3 RASHODI FUNK'!$A48,'Unos rashoda P4'!H$3:H$501)</f>
        <v>0</v>
      </c>
      <c r="F48" s="349">
        <f>SUMIF('Unos rashoda i izdataka'!$R$3:$R$501,'A.3 RASHODI FUNK'!$A48,'Unos rashoda i izdataka'!K$3:K$501)+SUMIF('Unos rashoda P4'!$T$3:$T$501,'A.3 RASHODI FUNK'!$A48,'Unos rashoda P4'!I$3:I$501)</f>
        <v>0</v>
      </c>
      <c r="G48" s="349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21053 VELEUČILIŠTE U KARLOVCU</v>
      </c>
    </row>
    <row r="49" spans="1:8">
      <c r="A49" s="225">
        <v>64</v>
      </c>
      <c r="B49" s="25" t="s">
        <v>4003</v>
      </c>
      <c r="C49" s="349"/>
      <c r="D49" s="349"/>
      <c r="E49" s="349">
        <f>SUMIF('Unos rashoda i izdataka'!$R$3:$R$501,'A.3 RASHODI FUNK'!$A49,'Unos rashoda i izdataka'!J$3:J$501)+SUMIF('Unos rashoda P4'!$T$3:$T$501,'A.3 RASHODI FUNK'!$A49,'Unos rashoda P4'!H$3:H$501)</f>
        <v>0</v>
      </c>
      <c r="F49" s="349">
        <f>SUMIF('Unos rashoda i izdataka'!$R$3:$R$501,'A.3 RASHODI FUNK'!$A49,'Unos rashoda i izdataka'!K$3:K$501)+SUMIF('Unos rashoda P4'!$T$3:$T$501,'A.3 RASHODI FUNK'!$A49,'Unos rashoda P4'!I$3:I$501)</f>
        <v>0</v>
      </c>
      <c r="G49" s="349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21053 VELEUČILIŠTE U KARLOVCU</v>
      </c>
    </row>
    <row r="50" spans="1:8" ht="25.5">
      <c r="A50" s="225">
        <v>65</v>
      </c>
      <c r="B50" s="25" t="s">
        <v>4004</v>
      </c>
      <c r="C50" s="349"/>
      <c r="D50" s="349"/>
      <c r="E50" s="349">
        <f>SUMIF('Unos rashoda i izdataka'!$R$3:$R$501,'A.3 RASHODI FUNK'!$A50,'Unos rashoda i izdataka'!J$3:J$501)+SUMIF('Unos rashoda P4'!$T$3:$T$501,'A.3 RASHODI FUNK'!$A50,'Unos rashoda P4'!H$3:H$501)</f>
        <v>0</v>
      </c>
      <c r="F50" s="349">
        <f>SUMIF('Unos rashoda i izdataka'!$R$3:$R$501,'A.3 RASHODI FUNK'!$A50,'Unos rashoda i izdataka'!K$3:K$501)+SUMIF('Unos rashoda P4'!$T$3:$T$501,'A.3 RASHODI FUNK'!$A50,'Unos rashoda P4'!I$3:I$501)</f>
        <v>0</v>
      </c>
      <c r="G50" s="349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21053 VELEUČILIŠTE U KARLOVCU</v>
      </c>
    </row>
    <row r="51" spans="1:8" ht="25.5">
      <c r="A51" s="225">
        <v>66</v>
      </c>
      <c r="B51" s="25" t="s">
        <v>4005</v>
      </c>
      <c r="C51" s="349"/>
      <c r="D51" s="349"/>
      <c r="E51" s="349">
        <f>SUMIF('Unos rashoda i izdataka'!$R$3:$R$501,'A.3 RASHODI FUNK'!$A51,'Unos rashoda i izdataka'!J$3:J$501)+SUMIF('Unos rashoda P4'!$T$3:$T$501,'A.3 RASHODI FUNK'!$A51,'Unos rashoda P4'!H$3:H$501)</f>
        <v>0</v>
      </c>
      <c r="F51" s="349">
        <f>SUMIF('Unos rashoda i izdataka'!$R$3:$R$501,'A.3 RASHODI FUNK'!$A51,'Unos rashoda i izdataka'!K$3:K$501)+SUMIF('Unos rashoda P4'!$T$3:$T$501,'A.3 RASHODI FUNK'!$A51,'Unos rashoda P4'!I$3:I$501)</f>
        <v>0</v>
      </c>
      <c r="G51" s="349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21053 VELEUČILIŠTE U KARLOVCU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21053 VELEUČILIŠTE U KARLOVCU</v>
      </c>
    </row>
    <row r="53" spans="1:8">
      <c r="A53" s="225">
        <v>71</v>
      </c>
      <c r="B53" s="25" t="s">
        <v>4007</v>
      </c>
      <c r="C53" s="349"/>
      <c r="D53" s="349"/>
      <c r="E53" s="349">
        <f>SUMIF('Unos rashoda i izdataka'!$R$3:$R$501,'A.3 RASHODI FUNK'!$A53,'Unos rashoda i izdataka'!J$3:J$501)+SUMIF('Unos rashoda P4'!$T$3:$T$501,'A.3 RASHODI FUNK'!$A53,'Unos rashoda P4'!H$3:H$501)</f>
        <v>0</v>
      </c>
      <c r="F53" s="349">
        <f>SUMIF('Unos rashoda i izdataka'!$R$3:$R$501,'A.3 RASHODI FUNK'!$A53,'Unos rashoda i izdataka'!K$3:K$501)+SUMIF('Unos rashoda P4'!$T$3:$T$501,'A.3 RASHODI FUNK'!$A53,'Unos rashoda P4'!I$3:I$501)</f>
        <v>0</v>
      </c>
      <c r="G53" s="349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21053 VELEUČILIŠTE U KARLOVCU</v>
      </c>
    </row>
    <row r="54" spans="1:8">
      <c r="A54" s="225">
        <v>72</v>
      </c>
      <c r="B54" s="25" t="s">
        <v>4008</v>
      </c>
      <c r="C54" s="349"/>
      <c r="D54" s="349"/>
      <c r="E54" s="349">
        <f>SUMIF('Unos rashoda i izdataka'!$R$3:$R$501,'A.3 RASHODI FUNK'!$A54,'Unos rashoda i izdataka'!J$3:J$501)+SUMIF('Unos rashoda P4'!$T$3:$T$501,'A.3 RASHODI FUNK'!$A54,'Unos rashoda P4'!H$3:H$501)</f>
        <v>0</v>
      </c>
      <c r="F54" s="349">
        <f>SUMIF('Unos rashoda i izdataka'!$R$3:$R$501,'A.3 RASHODI FUNK'!$A54,'Unos rashoda i izdataka'!K$3:K$501)+SUMIF('Unos rashoda P4'!$T$3:$T$501,'A.3 RASHODI FUNK'!$A54,'Unos rashoda P4'!I$3:I$501)</f>
        <v>0</v>
      </c>
      <c r="G54" s="349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21053 VELEUČILIŠTE U KARLOVCU</v>
      </c>
    </row>
    <row r="55" spans="1:8">
      <c r="A55" s="225">
        <v>73</v>
      </c>
      <c r="B55" s="25" t="s">
        <v>4009</v>
      </c>
      <c r="C55" s="349"/>
      <c r="D55" s="349"/>
      <c r="E55" s="349">
        <f>SUMIF('Unos rashoda i izdataka'!$R$3:$R$501,'A.3 RASHODI FUNK'!$A55,'Unos rashoda i izdataka'!J$3:J$501)+SUMIF('Unos rashoda P4'!$T$3:$T$501,'A.3 RASHODI FUNK'!$A55,'Unos rashoda P4'!H$3:H$501)</f>
        <v>0</v>
      </c>
      <c r="F55" s="349">
        <f>SUMIF('Unos rashoda i izdataka'!$R$3:$R$501,'A.3 RASHODI FUNK'!$A55,'Unos rashoda i izdataka'!K$3:K$501)+SUMIF('Unos rashoda P4'!$T$3:$T$501,'A.3 RASHODI FUNK'!$A55,'Unos rashoda P4'!I$3:I$501)</f>
        <v>0</v>
      </c>
      <c r="G55" s="349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21053 VELEUČILIŠTE U KARLOVCU</v>
      </c>
    </row>
    <row r="56" spans="1:8">
      <c r="A56" s="225">
        <v>74</v>
      </c>
      <c r="B56" s="25" t="s">
        <v>4010</v>
      </c>
      <c r="C56" s="349"/>
      <c r="D56" s="349"/>
      <c r="E56" s="349">
        <f>SUMIF('Unos rashoda i izdataka'!$R$3:$R$501,'A.3 RASHODI FUNK'!$A56,'Unos rashoda i izdataka'!J$3:J$501)+SUMIF('Unos rashoda P4'!$T$3:$T$501,'A.3 RASHODI FUNK'!$A56,'Unos rashoda P4'!H$3:H$501)</f>
        <v>0</v>
      </c>
      <c r="F56" s="349">
        <f>SUMIF('Unos rashoda i izdataka'!$R$3:$R$501,'A.3 RASHODI FUNK'!$A56,'Unos rashoda i izdataka'!K$3:K$501)+SUMIF('Unos rashoda P4'!$T$3:$T$501,'A.3 RASHODI FUNK'!$A56,'Unos rashoda P4'!I$3:I$501)</f>
        <v>0</v>
      </c>
      <c r="G56" s="349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21053 VELEUČILIŠTE U KARLOVCU</v>
      </c>
    </row>
    <row r="57" spans="1:8">
      <c r="A57" s="225">
        <v>75</v>
      </c>
      <c r="B57" s="25" t="s">
        <v>4011</v>
      </c>
      <c r="C57" s="349"/>
      <c r="D57" s="349"/>
      <c r="E57" s="349">
        <f>SUMIF('Unos rashoda i izdataka'!$R$3:$R$501,'A.3 RASHODI FUNK'!$A57,'Unos rashoda i izdataka'!J$3:J$501)+SUMIF('Unos rashoda P4'!$T$3:$T$501,'A.3 RASHODI FUNK'!$A57,'Unos rashoda P4'!H$3:H$501)</f>
        <v>0</v>
      </c>
      <c r="F57" s="349">
        <f>SUMIF('Unos rashoda i izdataka'!$R$3:$R$501,'A.3 RASHODI FUNK'!$A57,'Unos rashoda i izdataka'!K$3:K$501)+SUMIF('Unos rashoda P4'!$T$3:$T$501,'A.3 RASHODI FUNK'!$A57,'Unos rashoda P4'!I$3:I$501)</f>
        <v>0</v>
      </c>
      <c r="G57" s="349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21053 VELEUČILIŠTE U KARLOVCU</v>
      </c>
    </row>
    <row r="58" spans="1:8" ht="25.5">
      <c r="A58" s="225">
        <v>76</v>
      </c>
      <c r="B58" s="25" t="s">
        <v>4012</v>
      </c>
      <c r="C58" s="349"/>
      <c r="D58" s="349"/>
      <c r="E58" s="349">
        <f>SUMIF('Unos rashoda i izdataka'!$R$3:$R$501,'A.3 RASHODI FUNK'!$A58,'Unos rashoda i izdataka'!J$3:J$501)+SUMIF('Unos rashoda P4'!$T$3:$T$501,'A.3 RASHODI FUNK'!$A58,'Unos rashoda P4'!H$3:H$501)</f>
        <v>0</v>
      </c>
      <c r="F58" s="349">
        <f>SUMIF('Unos rashoda i izdataka'!$R$3:$R$501,'A.3 RASHODI FUNK'!$A58,'Unos rashoda i izdataka'!K$3:K$501)+SUMIF('Unos rashoda P4'!$T$3:$T$501,'A.3 RASHODI FUNK'!$A58,'Unos rashoda P4'!I$3:I$501)</f>
        <v>0</v>
      </c>
      <c r="G58" s="349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21053 VELEUČILIŠTE U KARLOVCU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21053 VELEUČILIŠTE U KARLOVCU</v>
      </c>
    </row>
    <row r="60" spans="1:8">
      <c r="A60" s="225">
        <v>81</v>
      </c>
      <c r="B60" s="25" t="s">
        <v>4014</v>
      </c>
      <c r="C60" s="349"/>
      <c r="D60" s="349"/>
      <c r="E60" s="349">
        <f>SUMIF('Unos rashoda i izdataka'!$R$3:$R$501,'A.3 RASHODI FUNK'!$A60,'Unos rashoda i izdataka'!J$3:J$501)+SUMIF('Unos rashoda P4'!$T$3:$T$501,'A.3 RASHODI FUNK'!$A60,'Unos rashoda P4'!H$3:H$501)</f>
        <v>0</v>
      </c>
      <c r="F60" s="349">
        <f>SUMIF('Unos rashoda i izdataka'!$R$3:$R$501,'A.3 RASHODI FUNK'!$A60,'Unos rashoda i izdataka'!K$3:K$501)+SUMIF('Unos rashoda P4'!$T$3:$T$501,'A.3 RASHODI FUNK'!$A60,'Unos rashoda P4'!I$3:I$501)</f>
        <v>0</v>
      </c>
      <c r="G60" s="349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21053 VELEUČILIŠTE U KARLOVCU</v>
      </c>
    </row>
    <row r="61" spans="1:8">
      <c r="A61" s="225">
        <v>82</v>
      </c>
      <c r="B61" s="25" t="s">
        <v>3932</v>
      </c>
      <c r="C61" s="349"/>
      <c r="D61" s="349"/>
      <c r="E61" s="349">
        <f>SUMIF('Unos rashoda i izdataka'!$R$3:$R$501,'A.3 RASHODI FUNK'!$A61,'Unos rashoda i izdataka'!J$3:J$501)+SUMIF('Unos rashoda P4'!$T$3:$T$501,'A.3 RASHODI FUNK'!$A61,'Unos rashoda P4'!H$3:H$501)</f>
        <v>0</v>
      </c>
      <c r="F61" s="349">
        <f>SUMIF('Unos rashoda i izdataka'!$R$3:$R$501,'A.3 RASHODI FUNK'!$A61,'Unos rashoda i izdataka'!K$3:K$501)+SUMIF('Unos rashoda P4'!$T$3:$T$501,'A.3 RASHODI FUNK'!$A61,'Unos rashoda P4'!I$3:I$501)</f>
        <v>0</v>
      </c>
      <c r="G61" s="349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21053 VELEUČILIŠTE U KARLOVCU</v>
      </c>
    </row>
    <row r="62" spans="1:8">
      <c r="A62" s="225">
        <v>83</v>
      </c>
      <c r="B62" s="25" t="s">
        <v>4015</v>
      </c>
      <c r="C62" s="349"/>
      <c r="D62" s="349"/>
      <c r="E62" s="349">
        <f>SUMIF('Unos rashoda i izdataka'!$R$3:$R$501,'A.3 RASHODI FUNK'!$A62,'Unos rashoda i izdataka'!J$3:J$501)+SUMIF('Unos rashoda P4'!$T$3:$T$501,'A.3 RASHODI FUNK'!$A62,'Unos rashoda P4'!H$3:H$501)</f>
        <v>0</v>
      </c>
      <c r="F62" s="349">
        <f>SUMIF('Unos rashoda i izdataka'!$R$3:$R$501,'A.3 RASHODI FUNK'!$A62,'Unos rashoda i izdataka'!K$3:K$501)+SUMIF('Unos rashoda P4'!$T$3:$T$501,'A.3 RASHODI FUNK'!$A62,'Unos rashoda P4'!I$3:I$501)</f>
        <v>0</v>
      </c>
      <c r="G62" s="349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21053 VELEUČILIŠTE U KARLOVCU</v>
      </c>
    </row>
    <row r="63" spans="1:8">
      <c r="A63" s="225">
        <v>84</v>
      </c>
      <c r="B63" s="25" t="s">
        <v>4016</v>
      </c>
      <c r="C63" s="349"/>
      <c r="D63" s="349"/>
      <c r="E63" s="349">
        <f>SUMIF('Unos rashoda i izdataka'!$R$3:$R$501,'A.3 RASHODI FUNK'!$A63,'Unos rashoda i izdataka'!J$3:J$501)+SUMIF('Unos rashoda P4'!$T$3:$T$501,'A.3 RASHODI FUNK'!$A63,'Unos rashoda P4'!H$3:H$501)</f>
        <v>0</v>
      </c>
      <c r="F63" s="349">
        <f>SUMIF('Unos rashoda i izdataka'!$R$3:$R$501,'A.3 RASHODI FUNK'!$A63,'Unos rashoda i izdataka'!K$3:K$501)+SUMIF('Unos rashoda P4'!$T$3:$T$501,'A.3 RASHODI FUNK'!$A63,'Unos rashoda P4'!I$3:I$501)</f>
        <v>0</v>
      </c>
      <c r="G63" s="349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21053 VELEUČILIŠTE U KARLOVCU</v>
      </c>
    </row>
    <row r="64" spans="1:8">
      <c r="A64" s="225">
        <v>85</v>
      </c>
      <c r="B64" s="25" t="s">
        <v>4017</v>
      </c>
      <c r="C64" s="349"/>
      <c r="D64" s="349"/>
      <c r="E64" s="349">
        <f>SUMIF('Unos rashoda i izdataka'!$R$3:$R$501,'A.3 RASHODI FUNK'!$A64,'Unos rashoda i izdataka'!J$3:J$501)+SUMIF('Unos rashoda P4'!$T$3:$T$501,'A.3 RASHODI FUNK'!$A64,'Unos rashoda P4'!H$3:H$501)</f>
        <v>0</v>
      </c>
      <c r="F64" s="349">
        <f>SUMIF('Unos rashoda i izdataka'!$R$3:$R$501,'A.3 RASHODI FUNK'!$A64,'Unos rashoda i izdataka'!K$3:K$501)+SUMIF('Unos rashoda P4'!$T$3:$T$501,'A.3 RASHODI FUNK'!$A64,'Unos rashoda P4'!I$3:I$501)</f>
        <v>0</v>
      </c>
      <c r="G64" s="349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21053 VELEUČILIŠTE U KARLOVCU</v>
      </c>
    </row>
    <row r="65" spans="1:8" ht="25.5">
      <c r="A65" s="225">
        <v>86</v>
      </c>
      <c r="B65" s="25" t="s">
        <v>4018</v>
      </c>
      <c r="C65" s="349"/>
      <c r="D65" s="349"/>
      <c r="E65" s="349">
        <f>SUMIF('Unos rashoda i izdataka'!$R$3:$R$501,'A.3 RASHODI FUNK'!$A65,'Unos rashoda i izdataka'!J$3:J$501)+SUMIF('Unos rashoda P4'!$T$3:$T$501,'A.3 RASHODI FUNK'!$A65,'Unos rashoda P4'!H$3:H$501)</f>
        <v>0</v>
      </c>
      <c r="F65" s="349">
        <f>SUMIF('Unos rashoda i izdataka'!$R$3:$R$501,'A.3 RASHODI FUNK'!$A65,'Unos rashoda i izdataka'!K$3:K$501)+SUMIF('Unos rashoda P4'!$T$3:$T$501,'A.3 RASHODI FUNK'!$A65,'Unos rashoda P4'!I$3:I$501)</f>
        <v>0</v>
      </c>
      <c r="G65" s="349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21053 VELEUČILIŠTE U KARLOVCU</v>
      </c>
    </row>
    <row r="66" spans="1:8">
      <c r="A66" s="209">
        <v>9</v>
      </c>
      <c r="B66" s="36" t="s">
        <v>4019</v>
      </c>
      <c r="C66" s="233">
        <f t="shared" ref="C66:D66" si="10">SUM(C67:C74)</f>
        <v>0</v>
      </c>
      <c r="D66" s="233">
        <f t="shared" si="10"/>
        <v>0</v>
      </c>
      <c r="E66" s="233">
        <f>SUM(E67:E74)</f>
        <v>1494767</v>
      </c>
      <c r="F66" s="233">
        <f>SUM(F67:F74)</f>
        <v>1369023</v>
      </c>
      <c r="G66" s="233">
        <f>SUM(G67:G74)</f>
        <v>1482508</v>
      </c>
      <c r="H66" s="315" t="str">
        <f>'OPĆI DIO'!$C$1</f>
        <v>21053 VELEUČILIŠTE U KARLOVCU</v>
      </c>
    </row>
    <row r="67" spans="1:8">
      <c r="A67" s="225">
        <v>91</v>
      </c>
      <c r="B67" s="25" t="s">
        <v>4020</v>
      </c>
      <c r="C67" s="349"/>
      <c r="D67" s="349"/>
      <c r="E67" s="349">
        <f>SUMIF('Unos rashoda i izdataka'!$R$3:$R$501,'A.3 RASHODI FUNK'!$A67,'Unos rashoda i izdataka'!J$3:J$501)+SUMIF('Unos rashoda P4'!$T$3:$T$501,'A.3 RASHODI FUNK'!$A67,'Unos rashoda P4'!H$3:H$501)</f>
        <v>0</v>
      </c>
      <c r="F67" s="349">
        <f>SUMIF('Unos rashoda i izdataka'!$R$3:$R$501,'A.3 RASHODI FUNK'!$A67,'Unos rashoda i izdataka'!K$3:K$501)+SUMIF('Unos rashoda P4'!$T$3:$T$501,'A.3 RASHODI FUNK'!$A67,'Unos rashoda P4'!I$3:I$501)</f>
        <v>0</v>
      </c>
      <c r="G67" s="349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21053 VELEUČILIŠTE U KARLOVCU</v>
      </c>
    </row>
    <row r="68" spans="1:8">
      <c r="A68" s="225">
        <v>92</v>
      </c>
      <c r="B68" s="25" t="s">
        <v>4021</v>
      </c>
      <c r="C68" s="349"/>
      <c r="D68" s="349"/>
      <c r="E68" s="349">
        <f>SUMIF('Unos rashoda i izdataka'!$R$3:$R$501,'A.3 RASHODI FUNK'!$A68,'Unos rashoda i izdataka'!J$3:J$501)+SUMIF('Unos rashoda P4'!$T$3:$T$501,'A.3 RASHODI FUNK'!$A68,'Unos rashoda P4'!H$3:H$501)</f>
        <v>0</v>
      </c>
      <c r="F68" s="349">
        <f>SUMIF('Unos rashoda i izdataka'!$R$3:$R$501,'A.3 RASHODI FUNK'!$A68,'Unos rashoda i izdataka'!K$3:K$501)+SUMIF('Unos rashoda P4'!$T$3:$T$501,'A.3 RASHODI FUNK'!$A68,'Unos rashoda P4'!I$3:I$501)</f>
        <v>0</v>
      </c>
      <c r="G68" s="349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21053 VELEUČILIŠTE U KARLOVCU</v>
      </c>
    </row>
    <row r="69" spans="1:8" ht="26.25" customHeight="1">
      <c r="A69" s="225">
        <v>93</v>
      </c>
      <c r="B69" s="25" t="s">
        <v>4022</v>
      </c>
      <c r="C69" s="349"/>
      <c r="D69" s="349"/>
      <c r="E69" s="349">
        <f>SUMIF('Unos rashoda i izdataka'!$R$3:$R$501,'A.3 RASHODI FUNK'!$A69,'Unos rashoda i izdataka'!J$3:J$501)+SUMIF('Unos rashoda P4'!$T$3:$T$501,'A.3 RASHODI FUNK'!$A69,'Unos rashoda P4'!H$3:H$501)</f>
        <v>0</v>
      </c>
      <c r="F69" s="349">
        <f>SUMIF('Unos rashoda i izdataka'!$R$3:$R$501,'A.3 RASHODI FUNK'!$A69,'Unos rashoda i izdataka'!K$3:K$501)+SUMIF('Unos rashoda P4'!$T$3:$T$501,'A.3 RASHODI FUNK'!$A69,'Unos rashoda P4'!I$3:I$501)</f>
        <v>0</v>
      </c>
      <c r="G69" s="349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21053 VELEUČILIŠTE U KARLOVCU</v>
      </c>
    </row>
    <row r="70" spans="1:8">
      <c r="A70" s="225">
        <v>94</v>
      </c>
      <c r="B70" s="25" t="s">
        <v>4023</v>
      </c>
      <c r="C70" s="349"/>
      <c r="D70" s="349"/>
      <c r="E70" s="349">
        <f>SUMIF('Unos rashoda i izdataka'!$R$3:$R$501,'A.3 RASHODI FUNK'!$A70,'Unos rashoda i izdataka'!J$3:J$501)+SUMIF('Unos rashoda P4'!$T$3:$T$501,'A.3 RASHODI FUNK'!$A70,'Unos rashoda P4'!H$3:H$501)</f>
        <v>1494767</v>
      </c>
      <c r="F70" s="349">
        <f>SUMIF('Unos rashoda i izdataka'!$R$3:$R$501,'A.3 RASHODI FUNK'!$A70,'Unos rashoda i izdataka'!K$3:K$501)+SUMIF('Unos rashoda P4'!$T$3:$T$501,'A.3 RASHODI FUNK'!$A70,'Unos rashoda P4'!I$3:I$501)</f>
        <v>1369023</v>
      </c>
      <c r="G70" s="349">
        <f>SUMIF('Unos rashoda i izdataka'!$R$3:$R$501,'A.3 RASHODI FUNK'!$A70,'Unos rashoda i izdataka'!L$3:L$501)+SUMIF('Unos rashoda P4'!$T$3:$T$501,'A.3 RASHODI FUNK'!$A70,'Unos rashoda P4'!J$3:J$501)</f>
        <v>1482508</v>
      </c>
      <c r="H70" s="315" t="str">
        <f>'OPĆI DIO'!$C$1</f>
        <v>21053 VELEUČILIŠTE U KARLOVCU</v>
      </c>
    </row>
    <row r="71" spans="1:8">
      <c r="A71" s="225">
        <v>95</v>
      </c>
      <c r="B71" s="25" t="s">
        <v>3942</v>
      </c>
      <c r="C71" s="349"/>
      <c r="D71" s="349"/>
      <c r="E71" s="349">
        <f>SUMIF('Unos rashoda i izdataka'!$R$3:$R$501,'A.3 RASHODI FUNK'!$A71,'Unos rashoda i izdataka'!J$3:J$501)+SUMIF('Unos rashoda P4'!$T$3:$T$501,'A.3 RASHODI FUNK'!$A71,'Unos rashoda P4'!H$3:H$501)</f>
        <v>0</v>
      </c>
      <c r="F71" s="349">
        <f>SUMIF('Unos rashoda i izdataka'!$R$3:$R$501,'A.3 RASHODI FUNK'!$A71,'Unos rashoda i izdataka'!K$3:K$501)+SUMIF('Unos rashoda P4'!$T$3:$T$501,'A.3 RASHODI FUNK'!$A71,'Unos rashoda P4'!I$3:I$501)</f>
        <v>0</v>
      </c>
      <c r="G71" s="349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21053 VELEUČILIŠTE U KARLOVCU</v>
      </c>
    </row>
    <row r="72" spans="1:8">
      <c r="A72" s="225">
        <v>96</v>
      </c>
      <c r="B72" s="25" t="s">
        <v>3940</v>
      </c>
      <c r="C72" s="349"/>
      <c r="D72" s="349"/>
      <c r="E72" s="349">
        <f>SUMIF('Unos rashoda i izdataka'!$R$3:$R$501,'A.3 RASHODI FUNK'!$A72,'Unos rashoda i izdataka'!J$3:J$501)+SUMIF('Unos rashoda P4'!$T$3:$T$501,'A.3 RASHODI FUNK'!$A72,'Unos rashoda P4'!H$3:H$501)</f>
        <v>0</v>
      </c>
      <c r="F72" s="349">
        <f>SUMIF('Unos rashoda i izdataka'!$R$3:$R$501,'A.3 RASHODI FUNK'!$A72,'Unos rashoda i izdataka'!K$3:K$501)+SUMIF('Unos rashoda P4'!$T$3:$T$501,'A.3 RASHODI FUNK'!$A72,'Unos rashoda P4'!I$3:I$501)</f>
        <v>0</v>
      </c>
      <c r="G72" s="349">
        <f>SUMIF('Unos rashoda i izdataka'!$R$3:$R$501,'A.3 RASHODI FUNK'!$A72,'Unos rashoda i izdataka'!L$3:L$501)+SUMIF('Unos rashoda P4'!$T$3:$T$501,'A.3 RASHODI FUNK'!$A72,'Unos rashoda P4'!J$3:J$501)</f>
        <v>0</v>
      </c>
      <c r="H72" s="315" t="str">
        <f>'OPĆI DIO'!$C$1</f>
        <v>21053 VELEUČILIŠTE U KARLOVCU</v>
      </c>
    </row>
    <row r="73" spans="1:8">
      <c r="A73" s="225">
        <v>97</v>
      </c>
      <c r="B73" s="25" t="s">
        <v>3926</v>
      </c>
      <c r="C73" s="349"/>
      <c r="D73" s="349"/>
      <c r="E73" s="349">
        <f>SUMIF('Unos rashoda i izdataka'!$R$3:$R$501,'A.3 RASHODI FUNK'!$A73,'Unos rashoda i izdataka'!J$3:J$501)+SUMIF('Unos rashoda P4'!$T$3:$T$501,'A.3 RASHODI FUNK'!$A73,'Unos rashoda P4'!H$3:H$501)</f>
        <v>0</v>
      </c>
      <c r="F73" s="349">
        <f>SUMIF('Unos rashoda i izdataka'!$R$3:$R$501,'A.3 RASHODI FUNK'!$A73,'Unos rashoda i izdataka'!K$3:K$501)+SUMIF('Unos rashoda P4'!$T$3:$T$501,'A.3 RASHODI FUNK'!$A73,'Unos rashoda P4'!I$3:I$501)</f>
        <v>0</v>
      </c>
      <c r="G73" s="349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21053 VELEUČILIŠTE U KARLOVCU</v>
      </c>
    </row>
    <row r="74" spans="1:8">
      <c r="A74" s="225">
        <v>98</v>
      </c>
      <c r="B74" s="25" t="s">
        <v>3928</v>
      </c>
      <c r="C74" s="349"/>
      <c r="D74" s="349"/>
      <c r="E74" s="349">
        <f>SUMIF('Unos rashoda i izdataka'!$R$3:$R$501,'A.3 RASHODI FUNK'!$A74,'Unos rashoda i izdataka'!J$3:J$501)+SUMIF('Unos rashoda P4'!$T$3:$T$501,'A.3 RASHODI FUNK'!$A74,'Unos rashoda P4'!H$3:H$501)</f>
        <v>0</v>
      </c>
      <c r="F74" s="349">
        <f>SUMIF('Unos rashoda i izdataka'!$R$3:$R$501,'A.3 RASHODI FUNK'!$A74,'Unos rashoda i izdataka'!K$3:K$501)+SUMIF('Unos rashoda P4'!$T$3:$T$501,'A.3 RASHODI FUNK'!$A74,'Unos rashoda P4'!I$3:I$501)</f>
        <v>0</v>
      </c>
      <c r="G74" s="349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21053 VELEUČILIŠTE U KARLOVCU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21053 VELEUČILIŠTE U KARLOVCU</v>
      </c>
    </row>
    <row r="76" spans="1:8">
      <c r="A76" s="225">
        <v>101</v>
      </c>
      <c r="B76" s="25" t="s">
        <v>4025</v>
      </c>
      <c r="C76" s="349"/>
      <c r="D76" s="349"/>
      <c r="E76" s="349">
        <f>SUMIF('Unos rashoda i izdataka'!$R$3:$R$501,'A.3 RASHODI FUNK'!$A76,'Unos rashoda i izdataka'!J$3:J$501)+SUMIF('Unos rashoda P4'!$T$3:$T$501,'A.3 RASHODI FUNK'!$A76,'Unos rashoda P4'!H$3:H$501)</f>
        <v>0</v>
      </c>
      <c r="F76" s="349">
        <f>SUMIF('Unos rashoda i izdataka'!$R$3:$R$501,'A.3 RASHODI FUNK'!$A76,'Unos rashoda i izdataka'!K$3:K$501)+SUMIF('Unos rashoda P4'!$T$3:$T$501,'A.3 RASHODI FUNK'!$A76,'Unos rashoda P4'!I$3:I$501)</f>
        <v>0</v>
      </c>
      <c r="G76" s="349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21053 VELEUČILIŠTE U KARLOVCU</v>
      </c>
    </row>
    <row r="77" spans="1:8">
      <c r="A77" s="225">
        <v>102</v>
      </c>
      <c r="B77" s="25" t="s">
        <v>4026</v>
      </c>
      <c r="C77" s="349"/>
      <c r="D77" s="349"/>
      <c r="E77" s="349">
        <f>SUMIF('Unos rashoda i izdataka'!$R$3:$R$501,'A.3 RASHODI FUNK'!$A77,'Unos rashoda i izdataka'!J$3:J$501)+SUMIF('Unos rashoda P4'!$T$3:$T$501,'A.3 RASHODI FUNK'!$A77,'Unos rashoda P4'!H$3:H$501)</f>
        <v>0</v>
      </c>
      <c r="F77" s="349">
        <f>SUMIF('Unos rashoda i izdataka'!$R$3:$R$501,'A.3 RASHODI FUNK'!$A77,'Unos rashoda i izdataka'!K$3:K$501)+SUMIF('Unos rashoda P4'!$T$3:$T$501,'A.3 RASHODI FUNK'!$A77,'Unos rashoda P4'!I$3:I$501)</f>
        <v>0</v>
      </c>
      <c r="G77" s="349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21053 VELEUČILIŠTE U KARLOVCU</v>
      </c>
    </row>
    <row r="78" spans="1:8">
      <c r="A78" s="225">
        <v>103</v>
      </c>
      <c r="B78" s="25" t="s">
        <v>4027</v>
      </c>
      <c r="C78" s="349"/>
      <c r="D78" s="349"/>
      <c r="E78" s="349">
        <f>SUMIF('Unos rashoda i izdataka'!$R$3:$R$501,'A.3 RASHODI FUNK'!$A78,'Unos rashoda i izdataka'!J$3:J$501)+SUMIF('Unos rashoda P4'!$T$3:$T$501,'A.3 RASHODI FUNK'!$A78,'Unos rashoda P4'!H$3:H$501)</f>
        <v>0</v>
      </c>
      <c r="F78" s="349">
        <f>SUMIF('Unos rashoda i izdataka'!$R$3:$R$501,'A.3 RASHODI FUNK'!$A78,'Unos rashoda i izdataka'!K$3:K$501)+SUMIF('Unos rashoda P4'!$T$3:$T$501,'A.3 RASHODI FUNK'!$A78,'Unos rashoda P4'!I$3:I$501)</f>
        <v>0</v>
      </c>
      <c r="G78" s="349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21053 VELEUČILIŠTE U KARLOVCU</v>
      </c>
    </row>
    <row r="79" spans="1:8">
      <c r="A79" s="225">
        <v>104</v>
      </c>
      <c r="B79" s="25" t="s">
        <v>4028</v>
      </c>
      <c r="C79" s="349"/>
      <c r="D79" s="349"/>
      <c r="E79" s="349">
        <f>SUMIF('Unos rashoda i izdataka'!$R$3:$R$501,'A.3 RASHODI FUNK'!$A79,'Unos rashoda i izdataka'!J$3:J$501)+SUMIF('Unos rashoda P4'!$T$3:$T$501,'A.3 RASHODI FUNK'!$A79,'Unos rashoda P4'!H$3:H$501)</f>
        <v>0</v>
      </c>
      <c r="F79" s="349">
        <f>SUMIF('Unos rashoda i izdataka'!$R$3:$R$501,'A.3 RASHODI FUNK'!$A79,'Unos rashoda i izdataka'!K$3:K$501)+SUMIF('Unos rashoda P4'!$T$3:$T$501,'A.3 RASHODI FUNK'!$A79,'Unos rashoda P4'!I$3:I$501)</f>
        <v>0</v>
      </c>
      <c r="G79" s="349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21053 VELEUČILIŠTE U KARLOVCU</v>
      </c>
    </row>
    <row r="80" spans="1:8">
      <c r="A80" s="225">
        <v>105</v>
      </c>
      <c r="B80" s="25" t="s">
        <v>4029</v>
      </c>
      <c r="C80" s="349"/>
      <c r="D80" s="349"/>
      <c r="E80" s="349">
        <f>SUMIF('Unos rashoda i izdataka'!$R$3:$R$501,'A.3 RASHODI FUNK'!$A80,'Unos rashoda i izdataka'!J$3:J$501)+SUMIF('Unos rashoda P4'!$T$3:$T$501,'A.3 RASHODI FUNK'!$A80,'Unos rashoda P4'!H$3:H$501)</f>
        <v>0</v>
      </c>
      <c r="F80" s="349">
        <f>SUMIF('Unos rashoda i izdataka'!$R$3:$R$501,'A.3 RASHODI FUNK'!$A80,'Unos rashoda i izdataka'!K$3:K$501)+SUMIF('Unos rashoda P4'!$T$3:$T$501,'A.3 RASHODI FUNK'!$A80,'Unos rashoda P4'!I$3:I$501)</f>
        <v>0</v>
      </c>
      <c r="G80" s="349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21053 VELEUČILIŠTE U KARLOVCU</v>
      </c>
    </row>
    <row r="81" spans="1:8">
      <c r="A81" s="225">
        <v>106</v>
      </c>
      <c r="B81" s="25" t="s">
        <v>4030</v>
      </c>
      <c r="C81" s="349"/>
      <c r="D81" s="349"/>
      <c r="E81" s="349">
        <f>SUMIF('Unos rashoda i izdataka'!$R$3:$R$501,'A.3 RASHODI FUNK'!$A81,'Unos rashoda i izdataka'!J$3:J$501)+SUMIF('Unos rashoda P4'!$T$3:$T$501,'A.3 RASHODI FUNK'!$A81,'Unos rashoda P4'!H$3:H$501)</f>
        <v>0</v>
      </c>
      <c r="F81" s="349">
        <f>SUMIF('Unos rashoda i izdataka'!$R$3:$R$501,'A.3 RASHODI FUNK'!$A81,'Unos rashoda i izdataka'!K$3:K$501)+SUMIF('Unos rashoda P4'!$T$3:$T$501,'A.3 RASHODI FUNK'!$A81,'Unos rashoda P4'!I$3:I$501)</f>
        <v>0</v>
      </c>
      <c r="G81" s="349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21053 VELEUČILIŠTE U KARLOVCU</v>
      </c>
    </row>
    <row r="82" spans="1:8" ht="25.5">
      <c r="A82" s="225">
        <v>107</v>
      </c>
      <c r="B82" s="25" t="s">
        <v>4031</v>
      </c>
      <c r="C82" s="349"/>
      <c r="D82" s="349"/>
      <c r="E82" s="349">
        <f>SUMIF('Unos rashoda i izdataka'!$R$3:$R$501,'A.3 RASHODI FUNK'!$A82,'Unos rashoda i izdataka'!J$3:J$501)+SUMIF('Unos rashoda P4'!$T$3:$T$501,'A.3 RASHODI FUNK'!$A82,'Unos rashoda P4'!H$3:H$501)</f>
        <v>0</v>
      </c>
      <c r="F82" s="349">
        <f>SUMIF('Unos rashoda i izdataka'!$R$3:$R$501,'A.3 RASHODI FUNK'!$A82,'Unos rashoda i izdataka'!K$3:K$501)+SUMIF('Unos rashoda P4'!$T$3:$T$501,'A.3 RASHODI FUNK'!$A82,'Unos rashoda P4'!I$3:I$501)</f>
        <v>0</v>
      </c>
      <c r="G82" s="349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21053 VELEUČILIŠTE U KARLOVCU</v>
      </c>
    </row>
    <row r="83" spans="1:8">
      <c r="A83" s="225">
        <v>108</v>
      </c>
      <c r="B83" s="25" t="s">
        <v>4032</v>
      </c>
      <c r="C83" s="349"/>
      <c r="D83" s="349"/>
      <c r="E83" s="349">
        <f>SUMIF('Unos rashoda i izdataka'!$R$3:$R$501,'A.3 RASHODI FUNK'!$A83,'Unos rashoda i izdataka'!J$3:J$501)+SUMIF('Unos rashoda P4'!$T$3:$T$501,'A.3 RASHODI FUNK'!$A83,'Unos rashoda P4'!H$3:H$501)</f>
        <v>0</v>
      </c>
      <c r="F83" s="349">
        <f>SUMIF('Unos rashoda i izdataka'!$R$3:$R$501,'A.3 RASHODI FUNK'!$A83,'Unos rashoda i izdataka'!K$3:K$501)+SUMIF('Unos rashoda P4'!$T$3:$T$501,'A.3 RASHODI FUNK'!$A83,'Unos rashoda P4'!I$3:I$501)</f>
        <v>0</v>
      </c>
      <c r="G83" s="349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21053 VELEUČILIŠTE U KARLOVCU</v>
      </c>
    </row>
    <row r="84" spans="1:8" ht="25.5">
      <c r="A84" s="225">
        <v>109</v>
      </c>
      <c r="B84" s="25" t="s">
        <v>4033</v>
      </c>
      <c r="C84" s="349"/>
      <c r="D84" s="349"/>
      <c r="E84" s="349">
        <f>SUMIF('Unos rashoda i izdataka'!$R$3:$R$501,'A.3 RASHODI FUNK'!$A84,'Unos rashoda i izdataka'!J$3:J$501)+SUMIF('Unos rashoda P4'!$T$3:$T$501,'A.3 RASHODI FUNK'!$A84,'Unos rashoda P4'!H$3:H$501)</f>
        <v>0</v>
      </c>
      <c r="F84" s="349">
        <f>SUMIF('Unos rashoda i izdataka'!$R$3:$R$501,'A.3 RASHODI FUNK'!$A84,'Unos rashoda i izdataka'!K$3:K$501)+SUMIF('Unos rashoda P4'!$T$3:$T$501,'A.3 RASHODI FUNK'!$A84,'Unos rashoda P4'!I$3:I$501)</f>
        <v>0</v>
      </c>
      <c r="G84" s="349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21053 VELEUČILIŠTE U KARLOVCU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D11" sqref="D11"/>
    </sheetView>
  </sheetViews>
  <sheetFormatPr defaultColWidth="0" defaultRowHeight="15"/>
  <cols>
    <col min="1" max="1" width="4.42578125" style="246" customWidth="1"/>
    <col min="2" max="2" width="5.7109375" style="246" customWidth="1"/>
    <col min="3" max="3" width="44.7109375" style="246" customWidth="1"/>
    <col min="4" max="8" width="15.28515625" style="246" customWidth="1"/>
    <col min="9" max="10" width="25.28515625" style="246" hidden="1" customWidth="1"/>
    <col min="11" max="16384" width="9.14062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75">
      <c r="A2" s="397" t="s">
        <v>3883</v>
      </c>
      <c r="B2" s="397"/>
      <c r="C2" s="397"/>
      <c r="D2" s="397"/>
      <c r="E2" s="397"/>
      <c r="F2" s="397"/>
      <c r="G2" s="397"/>
      <c r="H2" s="397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75">
      <c r="A4" s="397" t="s">
        <v>3909</v>
      </c>
      <c r="B4" s="397"/>
      <c r="C4" s="397"/>
      <c r="D4" s="397"/>
      <c r="E4" s="397"/>
      <c r="F4" s="397"/>
      <c r="G4" s="397"/>
      <c r="H4" s="397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75">
      <c r="A6" s="397" t="s">
        <v>4809</v>
      </c>
      <c r="B6" s="397"/>
      <c r="C6" s="397"/>
      <c r="D6" s="397"/>
      <c r="E6" s="397"/>
      <c r="F6" s="397"/>
      <c r="G6" s="397"/>
      <c r="H6" s="397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5.5">
      <c r="A8" s="398" t="s">
        <v>4778</v>
      </c>
      <c r="B8" s="399"/>
      <c r="C8" s="400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1.25">
      <c r="A9" s="401">
        <v>1</v>
      </c>
      <c r="B9" s="402"/>
      <c r="C9" s="403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43">
        <f t="shared" ref="D10:E10" si="0">SUM(D11:D14)</f>
        <v>0</v>
      </c>
      <c r="E10" s="343">
        <f t="shared" si="0"/>
        <v>0</v>
      </c>
      <c r="F10" s="343">
        <f>SUM(F11:F14)</f>
        <v>0</v>
      </c>
      <c r="G10" s="343">
        <f t="shared" ref="G10:H10" si="1">SUM(G11:G14)</f>
        <v>0</v>
      </c>
      <c r="H10" s="343">
        <f t="shared" si="1"/>
        <v>0</v>
      </c>
      <c r="I10" s="315" t="str">
        <f>'OPĆI DIO'!$C$1</f>
        <v>21053 VELEUČILIŠTE U KARLOVCU</v>
      </c>
    </row>
    <row r="11" spans="1:10">
      <c r="A11" s="261"/>
      <c r="B11" s="262">
        <v>81</v>
      </c>
      <c r="C11" s="262" t="s">
        <v>3903</v>
      </c>
      <c r="D11" s="341"/>
      <c r="E11" s="341"/>
      <c r="F11" s="340">
        <f>SUMIF('Unos prihoda i primitaka'!$L$3:$L$501,$B11,'Unos prihoda i primitaka'!G$3:G$501)</f>
        <v>0</v>
      </c>
      <c r="G11" s="340">
        <f>SUMIF('Unos prihoda i primitaka'!$L$3:$L$501,$B11,'Unos prihoda i primitaka'!H$3:H$501)</f>
        <v>0</v>
      </c>
      <c r="H11" s="340">
        <f>SUMIF('Unos prihoda i primitaka'!$L$3:$L$501,$B11,'Unos prihoda i primitaka'!I$3:I$501)</f>
        <v>0</v>
      </c>
      <c r="I11" s="315" t="str">
        <f>'OPĆI DIO'!$C$1</f>
        <v>21053 VELEUČILIŠTE U KARLOVCU</v>
      </c>
    </row>
    <row r="12" spans="1:10">
      <c r="A12" s="261"/>
      <c r="B12" s="262">
        <v>82</v>
      </c>
      <c r="C12" s="262" t="s">
        <v>3904</v>
      </c>
      <c r="D12" s="341"/>
      <c r="E12" s="341"/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21053 VELEUČILIŠTE U KARLOVCU</v>
      </c>
    </row>
    <row r="13" spans="1:10">
      <c r="A13" s="261"/>
      <c r="B13" s="262">
        <v>83</v>
      </c>
      <c r="C13" s="262" t="s">
        <v>3905</v>
      </c>
      <c r="D13" s="341"/>
      <c r="E13" s="341"/>
      <c r="F13" s="340">
        <f>SUMIF('Unos prihoda i primitaka'!$L$3:$L$501,$B13,'Unos prihoda i primitaka'!G$3:G$501)</f>
        <v>0</v>
      </c>
      <c r="G13" s="340">
        <f>SUMIF('Unos prihoda i primitaka'!$L$3:$L$501,$B13,'Unos prihoda i primitaka'!H$3:H$501)</f>
        <v>0</v>
      </c>
      <c r="H13" s="340">
        <f>SUMIF('Unos prihoda i primitaka'!$L$3:$L$501,$B13,'Unos prihoda i primitaka'!I$3:I$501)</f>
        <v>0</v>
      </c>
      <c r="I13" s="315" t="str">
        <f>'OPĆI DIO'!$C$1</f>
        <v>21053 VELEUČILIŠTE U KARLOVCU</v>
      </c>
    </row>
    <row r="14" spans="1:10">
      <c r="A14" s="261"/>
      <c r="B14" s="262">
        <v>84</v>
      </c>
      <c r="C14" s="262" t="s">
        <v>3906</v>
      </c>
      <c r="D14" s="341"/>
      <c r="E14" s="341"/>
      <c r="F14" s="340">
        <f>SUMIF('Unos prihoda i primitaka'!$L$3:$L$501,$B14,'Unos prihoda i primitaka'!G$3:G$501)</f>
        <v>0</v>
      </c>
      <c r="G14" s="340">
        <f>SUMIF('Unos prihoda i primitaka'!$L$3:$L$501,$B14,'Unos prihoda i primitaka'!H$3:H$501)</f>
        <v>0</v>
      </c>
      <c r="H14" s="340">
        <f>SUMIF('Unos prihoda i primitaka'!$L$3:$L$501,$B14,'Unos prihoda i primitaka'!I$3:I$501)</f>
        <v>0</v>
      </c>
      <c r="I14" s="315" t="str">
        <f>'OPĆI DIO'!$C$1</f>
        <v>21053 VELEUČILIŠTE U KARLOVCU</v>
      </c>
    </row>
    <row r="15" spans="1:10" s="315" customFormat="1">
      <c r="A15" s="263">
        <v>5</v>
      </c>
      <c r="B15" s="264"/>
      <c r="C15" s="265" t="s">
        <v>4811</v>
      </c>
      <c r="D15" s="343">
        <f t="shared" ref="D15:E15" si="2">SUM(D16:D19)</f>
        <v>0</v>
      </c>
      <c r="E15" s="343">
        <f t="shared" si="2"/>
        <v>0</v>
      </c>
      <c r="F15" s="343">
        <f>SUM(F16:F19)</f>
        <v>0</v>
      </c>
      <c r="G15" s="343">
        <f t="shared" ref="G15" si="3">SUM(G16:G19)</f>
        <v>0</v>
      </c>
      <c r="H15" s="343">
        <f t="shared" ref="H15" si="4">SUM(H16:H19)</f>
        <v>0</v>
      </c>
      <c r="I15" s="315" t="str">
        <f>'OPĆI DIO'!$C$1</f>
        <v>21053 VELEUČILIŠTE U KARLOVCU</v>
      </c>
    </row>
    <row r="16" spans="1:10">
      <c r="A16" s="262"/>
      <c r="B16" s="262">
        <v>51</v>
      </c>
      <c r="C16" s="266" t="s">
        <v>253</v>
      </c>
      <c r="D16" s="341"/>
      <c r="E16" s="341"/>
      <c r="F16" s="342">
        <f>SUMIF('Unos rashoda i izdataka'!$P$3:$P$501,$B16,'Unos rashoda i izdataka'!J$3:J$501)+SUMIF('Unos rashoda P4'!$S$3:$S$501,$B16,'Unos rashoda P4'!H$3:H$501)</f>
        <v>0</v>
      </c>
      <c r="G16" s="342">
        <f>SUMIF('Unos rashoda i izdataka'!$P$3:$P$501,$B16,'Unos rashoda i izdataka'!K$3:K$501)+SUMIF('Unos rashoda P4'!$S$3:$S$501,$B16,'Unos rashoda P4'!I$3:I$501)</f>
        <v>0</v>
      </c>
      <c r="H16" s="342">
        <f>SUMIF('Unos rashoda i izdataka'!$P$3:$P$501,$B16,'Unos rashoda i izdataka'!L$3:L$501)+SUMIF('Unos rashoda P4'!$S$3:$S$501,$B16,'Unos rashoda P4'!J$3:J$501)</f>
        <v>0</v>
      </c>
      <c r="I16" s="315" t="str">
        <f>'OPĆI DIO'!$C$1</f>
        <v>21053 VELEUČILIŠTE U KARLOVCU</v>
      </c>
    </row>
    <row r="17" spans="1:9" ht="25.5">
      <c r="A17" s="262"/>
      <c r="B17" s="262">
        <v>54</v>
      </c>
      <c r="C17" s="266" t="s">
        <v>254</v>
      </c>
      <c r="D17" s="341"/>
      <c r="E17" s="341"/>
      <c r="F17" s="342">
        <f>SUMIF('Unos rashoda i izdataka'!$P$3:$P$501,$B17,'Unos rashoda i izdataka'!J$3:J$501)+SUMIF('Unos rashoda P4'!$S$3:$S$501,$B17,'Unos rashoda P4'!H$3:H$501)</f>
        <v>0</v>
      </c>
      <c r="G17" s="342">
        <f>SUMIF('Unos rashoda i izdataka'!$P$3:$P$501,$B17,'Unos rashoda i izdataka'!K$3:K$501)+SUMIF('Unos rashoda P4'!$S$3:$S$501,$B17,'Unos rashoda P4'!I$3:I$501)</f>
        <v>0</v>
      </c>
      <c r="H17" s="342">
        <f>SUMIF('Unos rashoda i izdataka'!$P$3:$P$501,$B17,'Unos rashoda i izdataka'!L$3:L$501)+SUMIF('Unos rashoda P4'!$S$3:$S$501,$B17,'Unos rashoda P4'!J$3:J$501)</f>
        <v>0</v>
      </c>
      <c r="I17" s="315" t="str">
        <f>'OPĆI DIO'!$C$1</f>
        <v>21053 VELEUČILIŠTE U KARLOVCU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'Unos rashoda P4'!Print_Area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Katarina Bukovac</cp:lastModifiedBy>
  <cp:lastPrinted>2023-11-24T08:21:28Z</cp:lastPrinted>
  <dcterms:created xsi:type="dcterms:W3CDTF">2018-09-10T07:36:17Z</dcterms:created>
  <dcterms:modified xsi:type="dcterms:W3CDTF">2023-12-21T08:45:19Z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